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360" windowHeight="8715" tabRatio="880" activeTab="0"/>
  </bookViews>
  <sheets>
    <sheet name="Exekúcia_Vyšší" sheetId="1" r:id="rId1"/>
    <sheet name="Exekúcia_Nižší" sheetId="2" r:id="rId2"/>
    <sheet name="Výživné_Vyšší" sheetId="3" r:id="rId3"/>
    <sheet name="Výživné_Nižší" sheetId="4" r:id="rId4"/>
    <sheet name="Dôchodca_Vyšší" sheetId="5" r:id="rId5"/>
    <sheet name="Dôchodca_Nižší" sheetId="6" r:id="rId6"/>
    <sheet name="Dôchodca_Výživné_Vyšší" sheetId="7" r:id="rId7"/>
    <sheet name="Dôchodca_Výživné_Nižší" sheetId="8" r:id="rId8"/>
  </sheets>
  <definedNames/>
  <calcPr fullCalcOnLoad="1"/>
</workbook>
</file>

<file path=xl/sharedStrings.xml><?xml version="1.0" encoding="utf-8"?>
<sst xmlns="http://schemas.openxmlformats.org/spreadsheetml/2006/main" count="196" uniqueCount="39">
  <si>
    <t>Výpočet mesačnej zrážky pri výkone rozhodnutia - pomôcka</t>
  </si>
  <si>
    <t>počet  vyživo-vaných osôb</t>
  </si>
  <si>
    <t>pomocný výpočet</t>
  </si>
  <si>
    <t>čistá mzda v danom mesiaci:</t>
  </si>
  <si>
    <t xml:space="preserve">prepísať </t>
  </si>
  <si>
    <t>životné minimum</t>
  </si>
  <si>
    <t>prepísať pri zmene zákona</t>
  </si>
  <si>
    <t>na povinného</t>
  </si>
  <si>
    <t>na vyživované osoby (manželka a deti)</t>
  </si>
  <si>
    <t>po odpočítaní</t>
  </si>
  <si>
    <t>suma, nad ktorú sa zrazí celá mzda (150 %)</t>
  </si>
  <si>
    <t>1/3 zo 150% ŽM</t>
  </si>
  <si>
    <t>1/3 na zrážku</t>
  </si>
  <si>
    <t>počet tretín na zrážku:</t>
  </si>
  <si>
    <t>zraziť v mesiaci:</t>
  </si>
  <si>
    <t>Povinnému zostane:</t>
  </si>
  <si>
    <t>tieto kolónky prepisovať</t>
  </si>
  <si>
    <t>túto čiastku zraziť</t>
  </si>
  <si>
    <t>táto čiastka zostáva</t>
  </si>
  <si>
    <t>zraziť v plnej výške:</t>
  </si>
  <si>
    <t>Dôchodca_Exekúcia!</t>
  </si>
  <si>
    <t>Dôchodca nízky príjem!</t>
  </si>
  <si>
    <t>Ak tu bude mínusová čiastka, exekúciu nebude možné vykonať, nakoľko zostatok čistej mzdy nedosahuje nepostihnuteľných častí</t>
  </si>
  <si>
    <t>Dôchodca - Výživné_Vyšší príjem!</t>
  </si>
  <si>
    <t>Exekúcia_Vyšší príjem!</t>
  </si>
  <si>
    <t>Exekúcia_Nižší príjem!</t>
  </si>
  <si>
    <t>Exekúcia_Výživné_Vyšší príjem!</t>
  </si>
  <si>
    <t>Výživné - Nižší príjem!</t>
  </si>
  <si>
    <t>Výživné - Dôchodca nižší príjem!</t>
  </si>
  <si>
    <t>Životné minimum platné od 30.6.2019 = 205,07 €</t>
  </si>
  <si>
    <r>
      <t xml:space="preserve">ŽM platné od 1.7.2019 = </t>
    </r>
    <r>
      <rPr>
        <b/>
        <sz val="10"/>
        <color indexed="10"/>
        <rFont val="Arial"/>
        <family val="2"/>
      </rPr>
      <t>210,20 €</t>
    </r>
  </si>
  <si>
    <t>Životné minimum platné do 30.6.2019 = 205,07 €</t>
  </si>
  <si>
    <r>
      <t xml:space="preserve">ŽM platné od 1.7.2019 = </t>
    </r>
    <r>
      <rPr>
        <b/>
        <sz val="8"/>
        <color indexed="10"/>
        <rFont val="Arial"/>
        <family val="2"/>
      </rPr>
      <t>210,20 €</t>
    </r>
  </si>
  <si>
    <t>Životné minimum platné od 30.6.2014 = 205,07 €</t>
  </si>
  <si>
    <t>Životné minimum platné do 30.6.2014 = 205,07 €</t>
  </si>
  <si>
    <t>Ak žltá kolónka je s mínusovým znamienkom, použite výpočet "Exekúcia_Nižší" !</t>
  </si>
  <si>
    <t>Ak žltá kolónka je s mínusovým znamienkom, použite výpočet na hárku "Výživné_Nižší" !</t>
  </si>
  <si>
    <t>Ak žltá kolónka je s mínusovým znamienkom, použite výpočet na hárku "Dôchodca_Nižší"!</t>
  </si>
  <si>
    <t>Ak žltá kolónka je s mínusovým znamienkom, použite výpočet na hárku "Dôchodca_Výživné_Nižší" !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</si>
</sst>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\ [$€-1]"/>
    <numFmt numFmtId="183" formatCode="[$-41B]d\.\ mmmm\ yyyy"/>
    <numFmt numFmtId="184" formatCode="#,##0.000"/>
    <numFmt numFmtId="185" formatCode="#,##0.0000"/>
    <numFmt numFmtId="186" formatCode="#,##0.00\ [$€-1];[Red]\-#,##0.00\ [$€-1]"/>
    <numFmt numFmtId="187" formatCode="0.000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00\ [$€-1]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61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i/>
      <sz val="9"/>
      <name val="Arial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60"/>
      <name val="Arial"/>
      <family val="2"/>
    </font>
    <font>
      <b/>
      <sz val="18"/>
      <color indexed="12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b/>
      <sz val="1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18"/>
      <color rgb="FF0000CC"/>
      <name val="Arial"/>
      <family val="2"/>
    </font>
    <font>
      <sz val="10"/>
      <color rgb="FF009900"/>
      <name val="Arial"/>
      <family val="2"/>
    </font>
    <font>
      <b/>
      <sz val="16"/>
      <color rgb="FF009900"/>
      <name val="Arial"/>
      <family val="2"/>
    </font>
    <font>
      <b/>
      <sz val="18"/>
      <color rgb="FF0099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8" applyNumberFormat="0" applyAlignment="0" applyProtection="0"/>
    <xf numFmtId="0" fontId="61" fillId="24" borderId="8" applyNumberFormat="0" applyAlignment="0" applyProtection="0"/>
    <xf numFmtId="0" fontId="62" fillId="24" borderId="9" applyNumberFormat="0" applyAlignment="0" applyProtection="0"/>
    <xf numFmtId="0" fontId="63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187" fontId="1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2" fillId="0" borderId="13" xfId="0" applyFont="1" applyBorder="1" applyAlignment="1">
      <alignment wrapText="1"/>
    </xf>
    <xf numFmtId="2" fontId="0" fillId="0" borderId="14" xfId="0" applyNumberFormat="1" applyFont="1" applyBorder="1" applyAlignment="1">
      <alignment/>
    </xf>
    <xf numFmtId="0" fontId="12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18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2" fontId="8" fillId="4" borderId="19" xfId="0" applyNumberFormat="1" applyFont="1" applyFill="1" applyBorder="1" applyAlignment="1" applyProtection="1">
      <alignment/>
      <protection locked="0"/>
    </xf>
    <xf numFmtId="0" fontId="8" fillId="4" borderId="2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16" fillId="0" borderId="21" xfId="0" applyFont="1" applyFill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0" fillId="0" borderId="24" xfId="0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4" borderId="19" xfId="0" applyFont="1" applyFill="1" applyBorder="1" applyAlignment="1" applyProtection="1">
      <alignment/>
      <protection locked="0"/>
    </xf>
    <xf numFmtId="2" fontId="3" fillId="4" borderId="20" xfId="0" applyNumberFormat="1" applyFont="1" applyFill="1" applyBorder="1" applyAlignment="1" applyProtection="1">
      <alignment/>
      <protection locked="0"/>
    </xf>
    <xf numFmtId="187" fontId="13" fillId="0" borderId="16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18" fillId="33" borderId="18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/>
    </xf>
    <xf numFmtId="0" fontId="19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2" fontId="1" fillId="33" borderId="33" xfId="0" applyNumberFormat="1" applyFont="1" applyFill="1" applyBorder="1" applyAlignment="1">
      <alignment/>
    </xf>
    <xf numFmtId="0" fontId="16" fillId="33" borderId="13" xfId="0" applyFont="1" applyFill="1" applyBorder="1" applyAlignment="1">
      <alignment wrapText="1"/>
    </xf>
    <xf numFmtId="0" fontId="12" fillId="33" borderId="34" xfId="0" applyFont="1" applyFill="1" applyBorder="1" applyAlignment="1">
      <alignment wrapText="1"/>
    </xf>
    <xf numFmtId="0" fontId="12" fillId="33" borderId="35" xfId="0" applyFont="1" applyFill="1" applyBorder="1" applyAlignment="1">
      <alignment wrapText="1"/>
    </xf>
    <xf numFmtId="0" fontId="12" fillId="33" borderId="36" xfId="0" applyFont="1" applyFill="1" applyBorder="1" applyAlignment="1">
      <alignment wrapText="1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wrapText="1"/>
    </xf>
    <xf numFmtId="0" fontId="12" fillId="34" borderId="0" xfId="0" applyFont="1" applyFill="1" applyBorder="1" applyAlignment="1">
      <alignment wrapText="1"/>
    </xf>
    <xf numFmtId="187" fontId="13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4" borderId="20" xfId="0" applyFont="1" applyFill="1" applyBorder="1" applyAlignment="1" applyProtection="1">
      <alignment/>
      <protection locked="0"/>
    </xf>
    <xf numFmtId="0" fontId="20" fillId="0" borderId="18" xfId="0" applyFont="1" applyBorder="1" applyAlignment="1">
      <alignment horizontal="center" wrapText="1"/>
    </xf>
    <xf numFmtId="2" fontId="0" fillId="0" borderId="14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20" fillId="33" borderId="18" xfId="0" applyFont="1" applyFill="1" applyBorder="1" applyAlignment="1">
      <alignment horizontal="center" wrapText="1"/>
    </xf>
    <xf numFmtId="2" fontId="0" fillId="34" borderId="0" xfId="0" applyNumberFormat="1" applyFill="1" applyAlignment="1">
      <alignment/>
    </xf>
    <xf numFmtId="187" fontId="13" fillId="0" borderId="16" xfId="0" applyNumberFormat="1" applyFont="1" applyFill="1" applyBorder="1" applyAlignment="1">
      <alignment/>
    </xf>
    <xf numFmtId="187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5" fillId="5" borderId="10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26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4" fillId="34" borderId="0" xfId="0" applyFont="1" applyFill="1" applyAlignment="1">
      <alignment/>
    </xf>
    <xf numFmtId="0" fontId="21" fillId="33" borderId="13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2" fontId="1" fillId="35" borderId="30" xfId="0" applyNumberFormat="1" applyFont="1" applyFill="1" applyBorder="1" applyAlignment="1">
      <alignment/>
    </xf>
    <xf numFmtId="2" fontId="0" fillId="7" borderId="25" xfId="0" applyNumberFormat="1" applyFill="1" applyBorder="1" applyAlignment="1">
      <alignment/>
    </xf>
    <xf numFmtId="2" fontId="1" fillId="11" borderId="3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0" borderId="11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0" fillId="33" borderId="28" xfId="0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187" fontId="14" fillId="0" borderId="10" xfId="0" applyNumberFormat="1" applyFont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23" fillId="33" borderId="13" xfId="0" applyFont="1" applyFill="1" applyBorder="1" applyAlignment="1">
      <alignment wrapText="1"/>
    </xf>
    <xf numFmtId="0" fontId="22" fillId="33" borderId="35" xfId="0" applyFont="1" applyFill="1" applyBorder="1" applyAlignment="1">
      <alignment wrapText="1"/>
    </xf>
    <xf numFmtId="0" fontId="22" fillId="33" borderId="34" xfId="0" applyFont="1" applyFill="1" applyBorder="1" applyAlignment="1">
      <alignment wrapText="1"/>
    </xf>
    <xf numFmtId="0" fontId="22" fillId="33" borderId="36" xfId="0" applyFont="1" applyFill="1" applyBorder="1" applyAlignment="1">
      <alignment wrapText="1"/>
    </xf>
    <xf numFmtId="2" fontId="14" fillId="0" borderId="16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2" fillId="34" borderId="0" xfId="0" applyFont="1" applyFill="1" applyAlignment="1">
      <alignment wrapText="1"/>
    </xf>
    <xf numFmtId="0" fontId="23" fillId="0" borderId="23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187" fontId="14" fillId="0" borderId="24" xfId="0" applyNumberFormat="1" applyFont="1" applyBorder="1" applyAlignment="1">
      <alignment/>
    </xf>
    <xf numFmtId="0" fontId="23" fillId="0" borderId="1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3" fillId="0" borderId="21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187" fontId="14" fillId="0" borderId="16" xfId="0" applyNumberFormat="1" applyFont="1" applyBorder="1" applyAlignment="1">
      <alignment/>
    </xf>
    <xf numFmtId="187" fontId="14" fillId="34" borderId="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4" fontId="8" fillId="4" borderId="19" xfId="0" applyNumberFormat="1" applyFont="1" applyFill="1" applyBorder="1" applyAlignment="1" applyProtection="1">
      <alignment/>
      <protection locked="0"/>
    </xf>
    <xf numFmtId="0" fontId="23" fillId="0" borderId="18" xfId="0" applyFont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3" fillId="33" borderId="39" xfId="0" applyFont="1" applyFill="1" applyBorder="1" applyAlignment="1">
      <alignment wrapText="1"/>
    </xf>
    <xf numFmtId="0" fontId="22" fillId="33" borderId="40" xfId="0" applyFont="1" applyFill="1" applyBorder="1" applyAlignment="1">
      <alignment wrapText="1"/>
    </xf>
    <xf numFmtId="2" fontId="0" fillId="7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67" fillId="34" borderId="0" xfId="0" applyFont="1" applyFill="1" applyAlignment="1">
      <alignment/>
    </xf>
    <xf numFmtId="187" fontId="14" fillId="0" borderId="16" xfId="0" applyNumberFormat="1" applyFont="1" applyFill="1" applyBorder="1" applyAlignment="1">
      <alignment/>
    </xf>
    <xf numFmtId="0" fontId="22" fillId="0" borderId="23" xfId="0" applyFont="1" applyBorder="1" applyAlignment="1">
      <alignment wrapText="1"/>
    </xf>
    <xf numFmtId="2" fontId="0" fillId="34" borderId="0" xfId="0" applyNumberFormat="1" applyFont="1" applyFill="1" applyAlignment="1">
      <alignment/>
    </xf>
    <xf numFmtId="0" fontId="22" fillId="0" borderId="21" xfId="0" applyFont="1" applyFill="1" applyBorder="1" applyAlignment="1">
      <alignment wrapText="1"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70" fillId="34" borderId="0" xfId="0" applyFont="1" applyFill="1" applyAlignment="1">
      <alignment/>
    </xf>
    <xf numFmtId="2" fontId="66" fillId="35" borderId="25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3" fillId="36" borderId="21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left"/>
    </xf>
    <xf numFmtId="0" fontId="3" fillId="36" borderId="4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center" wrapText="1"/>
    </xf>
    <xf numFmtId="0" fontId="23" fillId="33" borderId="35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8" fillId="4" borderId="4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6" fillId="36" borderId="44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12</xdr:row>
      <xdr:rowOff>47625</xdr:rowOff>
    </xdr:from>
    <xdr:to>
      <xdr:col>8</xdr:col>
      <xdr:colOff>38100</xdr:colOff>
      <xdr:row>15</xdr:row>
      <xdr:rowOff>0</xdr:rowOff>
    </xdr:to>
    <xdr:pic>
      <xdr:nvPicPr>
        <xdr:cNvPr id="1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2289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4</xdr:row>
      <xdr:rowOff>219075</xdr:rowOff>
    </xdr:from>
    <xdr:to>
      <xdr:col>8</xdr:col>
      <xdr:colOff>171450</xdr:colOff>
      <xdr:row>10</xdr:row>
      <xdr:rowOff>123825</xdr:rowOff>
    </xdr:to>
    <xdr:sp>
      <xdr:nvSpPr>
        <xdr:cNvPr id="2" name="Rovná spojovacia šípka 2"/>
        <xdr:cNvSpPr>
          <a:spLocks/>
        </xdr:cNvSpPr>
      </xdr:nvSpPr>
      <xdr:spPr>
        <a:xfrm flipV="1">
          <a:off x="2200275" y="1295400"/>
          <a:ext cx="3152775" cy="15906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3</xdr:row>
      <xdr:rowOff>266700</xdr:rowOff>
    </xdr:from>
    <xdr:to>
      <xdr:col>9</xdr:col>
      <xdr:colOff>76200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2343150" y="1390650"/>
          <a:ext cx="3800475" cy="1590675"/>
        </a:xfrm>
        <a:prstGeom prst="line">
          <a:avLst/>
        </a:prstGeom>
        <a:noFill/>
        <a:ln w="190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123825</xdr:colOff>
      <xdr:row>10</xdr:row>
      <xdr:rowOff>9525</xdr:rowOff>
    </xdr:from>
    <xdr:to>
      <xdr:col>9</xdr:col>
      <xdr:colOff>361950</xdr:colOff>
      <xdr:row>12</xdr:row>
      <xdr:rowOff>304800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295650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</xdr:row>
      <xdr:rowOff>238125</xdr:rowOff>
    </xdr:from>
    <xdr:to>
      <xdr:col>9</xdr:col>
      <xdr:colOff>76200</xdr:colOff>
      <xdr:row>9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2352675" y="1019175"/>
          <a:ext cx="2962275" cy="1390650"/>
        </a:xfrm>
        <a:prstGeom prst="line">
          <a:avLst/>
        </a:prstGeom>
        <a:noFill/>
        <a:ln w="190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504825</xdr:colOff>
      <xdr:row>10</xdr:row>
      <xdr:rowOff>95250</xdr:rowOff>
    </xdr:from>
    <xdr:to>
      <xdr:col>9</xdr:col>
      <xdr:colOff>438150</xdr:colOff>
      <xdr:row>13</xdr:row>
      <xdr:rowOff>114300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638425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209550</xdr:rowOff>
    </xdr:from>
    <xdr:to>
      <xdr:col>9</xdr:col>
      <xdr:colOff>104775</xdr:colOff>
      <xdr:row>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2600325" y="1114425"/>
          <a:ext cx="3162300" cy="1685925"/>
        </a:xfrm>
        <a:prstGeom prst="line">
          <a:avLst/>
        </a:prstGeom>
        <a:noFill/>
        <a:ln w="190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742950</xdr:colOff>
      <xdr:row>10</xdr:row>
      <xdr:rowOff>38100</xdr:rowOff>
    </xdr:from>
    <xdr:to>
      <xdr:col>9</xdr:col>
      <xdr:colOff>190500</xdr:colOff>
      <xdr:row>12</xdr:row>
      <xdr:rowOff>152400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1908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238125</xdr:rowOff>
    </xdr:from>
    <xdr:to>
      <xdr:col>8</xdr:col>
      <xdr:colOff>133350</xdr:colOff>
      <xdr:row>10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1924050" y="1314450"/>
          <a:ext cx="2943225" cy="1752600"/>
        </a:xfrm>
        <a:prstGeom prst="line">
          <a:avLst/>
        </a:prstGeom>
        <a:noFill/>
        <a:ln w="190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295275</xdr:colOff>
      <xdr:row>12</xdr:row>
      <xdr:rowOff>47625</xdr:rowOff>
    </xdr:from>
    <xdr:to>
      <xdr:col>8</xdr:col>
      <xdr:colOff>485775</xdr:colOff>
      <xdr:row>15</xdr:row>
      <xdr:rowOff>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409950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209550</xdr:rowOff>
    </xdr:from>
    <xdr:to>
      <xdr:col>9</xdr:col>
      <xdr:colOff>104775</xdr:colOff>
      <xdr:row>8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228850" y="1104900"/>
          <a:ext cx="3533775" cy="1695450"/>
        </a:xfrm>
        <a:prstGeom prst="line">
          <a:avLst/>
        </a:prstGeom>
        <a:noFill/>
        <a:ln w="190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742950</xdr:colOff>
      <xdr:row>10</xdr:row>
      <xdr:rowOff>38100</xdr:rowOff>
    </xdr:from>
    <xdr:to>
      <xdr:col>9</xdr:col>
      <xdr:colOff>190500</xdr:colOff>
      <xdr:row>12</xdr:row>
      <xdr:rowOff>152400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13372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238125</xdr:rowOff>
    </xdr:from>
    <xdr:to>
      <xdr:col>9</xdr:col>
      <xdr:colOff>76200</xdr:colOff>
      <xdr:row>9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2114550" y="1028700"/>
          <a:ext cx="3638550" cy="1704975"/>
        </a:xfrm>
        <a:prstGeom prst="line">
          <a:avLst/>
        </a:prstGeom>
        <a:noFill/>
        <a:ln w="190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504825</xdr:colOff>
      <xdr:row>10</xdr:row>
      <xdr:rowOff>95250</xdr:rowOff>
    </xdr:from>
    <xdr:to>
      <xdr:col>9</xdr:col>
      <xdr:colOff>133350</xdr:colOff>
      <xdr:row>13</xdr:row>
      <xdr:rowOff>95250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943225"/>
          <a:ext cx="1514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209550</xdr:rowOff>
    </xdr:from>
    <xdr:to>
      <xdr:col>9</xdr:col>
      <xdr:colOff>104775</xdr:colOff>
      <xdr:row>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2276475" y="1114425"/>
          <a:ext cx="3486150" cy="1685925"/>
        </a:xfrm>
        <a:prstGeom prst="line">
          <a:avLst/>
        </a:prstGeom>
        <a:noFill/>
        <a:ln w="190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742950</xdr:colOff>
      <xdr:row>10</xdr:row>
      <xdr:rowOff>38100</xdr:rowOff>
    </xdr:from>
    <xdr:to>
      <xdr:col>9</xdr:col>
      <xdr:colOff>190500</xdr:colOff>
      <xdr:row>12</xdr:row>
      <xdr:rowOff>152400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14325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P35"/>
  <sheetViews>
    <sheetView showGridLines="0" showRowColHeaders="0" tabSelected="1" zoomScale="70" zoomScaleNormal="70" zoomScalePageLayoutView="0" workbookViewId="0" topLeftCell="A1">
      <selection activeCell="I5" sqref="I5"/>
    </sheetView>
  </sheetViews>
  <sheetFormatPr defaultColWidth="9.140625" defaultRowHeight="12.75"/>
  <cols>
    <col min="1" max="1" width="3.57421875" style="91" customWidth="1"/>
    <col min="2" max="2" width="14.57421875" style="91" customWidth="1"/>
    <col min="3" max="3" width="6.28125" style="91" customWidth="1"/>
    <col min="4" max="4" width="9.421875" style="91" customWidth="1"/>
    <col min="5" max="5" width="9.140625" style="91" customWidth="1"/>
    <col min="6" max="6" width="7.421875" style="91" customWidth="1"/>
    <col min="7" max="7" width="18.28125" style="91" customWidth="1"/>
    <col min="8" max="8" width="9.00390625" style="91" customWidth="1"/>
    <col min="9" max="9" width="9.140625" style="91" customWidth="1"/>
    <col min="10" max="10" width="25.421875" style="91" customWidth="1"/>
    <col min="11" max="15" width="9.140625" style="91" customWidth="1"/>
    <col min="16" max="16" width="45.8515625" style="91" customWidth="1"/>
    <col min="17" max="16384" width="9.140625" style="91" customWidth="1"/>
  </cols>
  <sheetData>
    <row r="1" spans="1:16" ht="12.75">
      <c r="A1" s="85"/>
      <c r="B1" s="51" t="s">
        <v>0</v>
      </c>
      <c r="C1" s="51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3.25">
      <c r="A2" s="85"/>
      <c r="B2" s="86" t="s">
        <v>24</v>
      </c>
      <c r="C2" s="51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85"/>
      <c r="B3" s="51"/>
      <c r="C3" s="51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5.25" customHeight="1" thickTop="1">
      <c r="A4" s="85"/>
      <c r="B4" s="92"/>
      <c r="C4" s="134" t="s">
        <v>1</v>
      </c>
      <c r="D4" s="134" t="s">
        <v>2</v>
      </c>
      <c r="E4" s="94"/>
      <c r="F4" s="85"/>
      <c r="G4" s="95"/>
      <c r="H4" s="135" t="s">
        <v>2</v>
      </c>
      <c r="I4" s="96"/>
      <c r="J4" s="98"/>
      <c r="K4" s="85"/>
      <c r="L4" s="85"/>
      <c r="M4" s="85"/>
      <c r="N4" s="85"/>
      <c r="O4" s="85"/>
      <c r="P4" s="85"/>
    </row>
    <row r="5" spans="1:16" ht="26.25" thickBot="1">
      <c r="A5" s="85"/>
      <c r="B5" s="123" t="s">
        <v>3</v>
      </c>
      <c r="C5" s="100"/>
      <c r="D5" s="101"/>
      <c r="E5" s="17">
        <v>1100</v>
      </c>
      <c r="F5" s="52" t="s">
        <v>4</v>
      </c>
      <c r="G5" s="36" t="s">
        <v>5</v>
      </c>
      <c r="H5" s="102"/>
      <c r="I5" s="58">
        <v>210.2</v>
      </c>
      <c r="J5" s="103" t="s">
        <v>6</v>
      </c>
      <c r="K5" s="85"/>
      <c r="L5" s="85"/>
      <c r="M5" s="85"/>
      <c r="N5" s="85"/>
      <c r="O5" s="85"/>
      <c r="P5" s="85"/>
    </row>
    <row r="6" spans="1:16" ht="13.5" thickTop="1">
      <c r="A6" s="85"/>
      <c r="B6" s="123" t="s">
        <v>7</v>
      </c>
      <c r="C6" s="100"/>
      <c r="D6" s="104">
        <f>$I$5*100%</f>
        <v>210.2</v>
      </c>
      <c r="E6" s="9">
        <f>ROUNDDOWN(D6,2)</f>
        <v>210.2</v>
      </c>
      <c r="F6" s="85"/>
      <c r="G6" s="105"/>
      <c r="H6" s="106"/>
      <c r="I6" s="106"/>
      <c r="J6" s="107"/>
      <c r="K6" s="85"/>
      <c r="L6" s="85"/>
      <c r="M6" s="85"/>
      <c r="N6" s="85"/>
      <c r="O6" s="85"/>
      <c r="P6" s="85"/>
    </row>
    <row r="7" spans="1:16" ht="38.25">
      <c r="A7" s="85"/>
      <c r="B7" s="123" t="s">
        <v>8</v>
      </c>
      <c r="C7" s="18">
        <v>2</v>
      </c>
      <c r="D7" s="104">
        <f>$I$5*25%</f>
        <v>52.55</v>
      </c>
      <c r="E7" s="9">
        <f>(ROUNDDOWN(D7,2))*C7</f>
        <v>105.1</v>
      </c>
      <c r="F7" s="85"/>
      <c r="G7" s="105"/>
      <c r="H7" s="106"/>
      <c r="I7" s="106"/>
      <c r="J7" s="107"/>
      <c r="K7" s="85"/>
      <c r="L7" s="85"/>
      <c r="M7" s="85"/>
      <c r="N7" s="85"/>
      <c r="O7" s="85"/>
      <c r="P7" s="85"/>
    </row>
    <row r="8" spans="1:16" ht="13.5" thickBot="1">
      <c r="A8" s="85"/>
      <c r="B8" s="126" t="s">
        <v>9</v>
      </c>
      <c r="C8" s="109"/>
      <c r="D8" s="109"/>
      <c r="E8" s="61">
        <f>E5-E6-E7</f>
        <v>784.6999999999999</v>
      </c>
      <c r="F8" s="85"/>
      <c r="G8" s="105"/>
      <c r="H8" s="106"/>
      <c r="I8" s="106"/>
      <c r="J8" s="107"/>
      <c r="K8" s="85"/>
      <c r="L8" s="85"/>
      <c r="M8" s="85"/>
      <c r="N8" s="85"/>
      <c r="O8" s="85"/>
      <c r="P8" s="85"/>
    </row>
    <row r="9" spans="1:16" ht="13.5" thickTop="1">
      <c r="A9" s="85"/>
      <c r="B9" s="85"/>
      <c r="C9" s="85"/>
      <c r="D9" s="85"/>
      <c r="E9" s="85"/>
      <c r="F9" s="85"/>
      <c r="G9" s="105"/>
      <c r="H9" s="106"/>
      <c r="I9" s="106"/>
      <c r="J9" s="107"/>
      <c r="K9" s="85"/>
      <c r="L9" s="85"/>
      <c r="M9" s="85"/>
      <c r="N9" s="85"/>
      <c r="O9" s="85"/>
      <c r="P9" s="85"/>
    </row>
    <row r="10" spans="1:16" ht="27.75" customHeight="1">
      <c r="A10" s="85"/>
      <c r="B10" s="85"/>
      <c r="C10" s="85"/>
      <c r="D10" s="85"/>
      <c r="E10" s="85"/>
      <c r="F10" s="85"/>
      <c r="G10" s="136" t="s">
        <v>10</v>
      </c>
      <c r="H10" s="104">
        <f>$I$5*150%</f>
        <v>315.29999999999995</v>
      </c>
      <c r="I10" s="43">
        <f>ROUNDDOWN(H10,2)</f>
        <v>315.3</v>
      </c>
      <c r="J10" s="107"/>
      <c r="K10" s="85"/>
      <c r="L10" s="85"/>
      <c r="M10" s="85"/>
      <c r="N10" s="85"/>
      <c r="O10" s="85"/>
      <c r="P10" s="85"/>
    </row>
    <row r="11" spans="1:16" ht="19.5" customHeight="1" thickBot="1">
      <c r="A11" s="85"/>
      <c r="B11" s="51" t="s">
        <v>30</v>
      </c>
      <c r="C11" s="85"/>
      <c r="D11" s="85"/>
      <c r="E11" s="85"/>
      <c r="F11" s="85"/>
      <c r="G11" s="137" t="s">
        <v>11</v>
      </c>
      <c r="H11" s="130">
        <f>I10/3</f>
        <v>105.10000000000001</v>
      </c>
      <c r="I11" s="44">
        <f>ROUNDDOWN(H11,2)</f>
        <v>105.1</v>
      </c>
      <c r="J11" s="115"/>
      <c r="K11" s="85"/>
      <c r="L11" s="85"/>
      <c r="M11" s="85"/>
      <c r="N11" s="85"/>
      <c r="O11" s="85"/>
      <c r="P11" s="85"/>
    </row>
    <row r="12" spans="1:16" ht="13.5" thickTop="1">
      <c r="A12" s="85"/>
      <c r="B12" s="85" t="s">
        <v>29</v>
      </c>
      <c r="C12" s="85"/>
      <c r="D12" s="85"/>
      <c r="E12" s="85"/>
      <c r="F12" s="85"/>
      <c r="G12" s="116"/>
      <c r="H12" s="131"/>
      <c r="I12" s="56"/>
      <c r="J12" s="118"/>
      <c r="K12" s="85"/>
      <c r="L12" s="85"/>
      <c r="M12" s="85"/>
      <c r="N12" s="85"/>
      <c r="O12" s="85"/>
      <c r="P12" s="85"/>
    </row>
    <row r="13" spans="1:16" ht="13.5" thickBot="1">
      <c r="A13" s="85"/>
      <c r="B13" s="119"/>
      <c r="C13" s="119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26.25" thickTop="1">
      <c r="A14" s="85"/>
      <c r="B14" s="120" t="s">
        <v>19</v>
      </c>
      <c r="C14" s="121"/>
      <c r="D14" s="132"/>
      <c r="E14" s="148">
        <f>E8-I10</f>
        <v>469.3999999999999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25.5">
      <c r="A15" s="85"/>
      <c r="B15" s="123" t="s">
        <v>12</v>
      </c>
      <c r="C15" s="100"/>
      <c r="D15" s="125"/>
      <c r="E15" s="67">
        <f>I11</f>
        <v>105.1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25.5">
      <c r="A16" s="85"/>
      <c r="B16" s="123" t="s">
        <v>13</v>
      </c>
      <c r="C16" s="124"/>
      <c r="D16" s="125"/>
      <c r="E16" s="29">
        <v>2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3.5" thickBot="1">
      <c r="A17" s="85"/>
      <c r="B17" s="126" t="s">
        <v>14</v>
      </c>
      <c r="C17" s="127"/>
      <c r="D17" s="109"/>
      <c r="E17" s="88">
        <f>SUM(E14+(E15*E16))</f>
        <v>679.5999999999999</v>
      </c>
      <c r="F17" s="87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14.25" thickBot="1" thickTop="1">
      <c r="A18" s="85"/>
      <c r="B18" s="51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27" thickBot="1" thickTop="1">
      <c r="A19" s="85"/>
      <c r="B19" s="128" t="s">
        <v>15</v>
      </c>
      <c r="C19" s="129"/>
      <c r="D19" s="139"/>
      <c r="E19" s="90">
        <f>SUM(E5-E17)</f>
        <v>420.4000000000001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ht="14.25" thickBot="1" thickTop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3.5" thickTop="1">
      <c r="A21" s="85"/>
      <c r="B21" s="70" t="s">
        <v>16</v>
      </c>
      <c r="C21" s="71"/>
      <c r="D21" s="72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12.75">
      <c r="A22" s="85"/>
      <c r="B22" s="78" t="s">
        <v>17</v>
      </c>
      <c r="C22" s="5"/>
      <c r="D22" s="7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1:16" ht="13.5" thickBot="1">
      <c r="A23" s="85"/>
      <c r="B23" s="80" t="s">
        <v>18</v>
      </c>
      <c r="C23" s="81"/>
      <c r="D23" s="82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4.25" thickBot="1" thickTop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ht="14.25" thickBot="1" thickTop="1">
      <c r="A25" s="85"/>
      <c r="B25" s="151" t="s">
        <v>35</v>
      </c>
      <c r="C25" s="152"/>
      <c r="D25" s="152"/>
      <c r="E25" s="152"/>
      <c r="F25" s="152"/>
      <c r="G25" s="152"/>
      <c r="H25" s="152"/>
      <c r="I25" s="152"/>
      <c r="J25" s="153"/>
      <c r="K25" s="85"/>
      <c r="L25" s="85"/>
      <c r="M25" s="85"/>
      <c r="N25" s="85"/>
      <c r="O25" s="85"/>
      <c r="P25" s="85"/>
    </row>
    <row r="26" spans="1:16" ht="13.5" thickTop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16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1:16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</sheetData>
  <sheetProtection password="D79C" sheet="1" selectLockedCells="1"/>
  <mergeCells count="1">
    <mergeCell ref="B25:J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37"/>
  <sheetViews>
    <sheetView showGridLines="0" showRowColHeaders="0" showZeros="0" showOutlineSymbols="0" zoomScale="70" zoomScaleNormal="70" zoomScalePageLayoutView="0" workbookViewId="0" topLeftCell="A1">
      <selection activeCell="J4" sqref="J4"/>
    </sheetView>
  </sheetViews>
  <sheetFormatPr defaultColWidth="9.140625" defaultRowHeight="12.75"/>
  <cols>
    <col min="1" max="1" width="5.421875" style="91" customWidth="1"/>
    <col min="2" max="2" width="14.57421875" style="91" customWidth="1"/>
    <col min="3" max="3" width="10.140625" style="91" customWidth="1"/>
    <col min="4" max="4" width="10.8515625" style="91" customWidth="1"/>
    <col min="5" max="6" width="9.140625" style="91" customWidth="1"/>
    <col min="7" max="7" width="11.57421875" style="91" customWidth="1"/>
    <col min="8" max="8" width="7.421875" style="91" customWidth="1"/>
    <col min="9" max="9" width="12.7109375" style="91" customWidth="1"/>
    <col min="10" max="10" width="9.140625" style="91" customWidth="1"/>
    <col min="11" max="11" width="24.140625" style="91" bestFit="1" customWidth="1"/>
    <col min="12" max="16384" width="9.140625" style="91" customWidth="1"/>
  </cols>
  <sheetData>
    <row r="1" spans="1:24" ht="12.75">
      <c r="A1" s="85"/>
      <c r="B1" s="51" t="s">
        <v>0</v>
      </c>
      <c r="C1" s="51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4" thickBot="1">
      <c r="A2" s="85"/>
      <c r="B2" s="86" t="s">
        <v>25</v>
      </c>
      <c r="C2" s="51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51.75" thickTop="1">
      <c r="A3" s="85"/>
      <c r="B3" s="92"/>
      <c r="C3" s="93" t="s">
        <v>1</v>
      </c>
      <c r="D3" s="93" t="s">
        <v>2</v>
      </c>
      <c r="E3" s="94"/>
      <c r="F3" s="85"/>
      <c r="G3" s="95"/>
      <c r="H3" s="96"/>
      <c r="I3" s="97" t="s">
        <v>2</v>
      </c>
      <c r="J3" s="96"/>
      <c r="K3" s="98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26.25" thickBot="1">
      <c r="A4" s="85"/>
      <c r="B4" s="99" t="s">
        <v>3</v>
      </c>
      <c r="C4" s="100"/>
      <c r="D4" s="101"/>
      <c r="E4" s="133">
        <v>500</v>
      </c>
      <c r="F4" s="52" t="s">
        <v>4</v>
      </c>
      <c r="G4" s="36" t="s">
        <v>5</v>
      </c>
      <c r="H4" s="102"/>
      <c r="I4" s="102"/>
      <c r="J4" s="58">
        <v>210.2</v>
      </c>
      <c r="K4" s="103" t="s">
        <v>6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3.5" thickTop="1">
      <c r="A5" s="85"/>
      <c r="B5" s="99" t="s">
        <v>7</v>
      </c>
      <c r="C5" s="100"/>
      <c r="D5" s="104">
        <f>$J$4*100%</f>
        <v>210.2</v>
      </c>
      <c r="E5" s="66">
        <f>ROUNDDOWN(D5,2)</f>
        <v>210.2</v>
      </c>
      <c r="F5" s="85"/>
      <c r="G5" s="105"/>
      <c r="H5" s="106"/>
      <c r="I5" s="106"/>
      <c r="J5" s="106"/>
      <c r="K5" s="107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38.25">
      <c r="A6" s="85"/>
      <c r="B6" s="99" t="s">
        <v>8</v>
      </c>
      <c r="C6" s="18">
        <v>2</v>
      </c>
      <c r="D6" s="104">
        <f>$J$4*25%</f>
        <v>52.55</v>
      </c>
      <c r="E6" s="67">
        <f>(ROUNDDOWN(D6,2))*C6</f>
        <v>105.1</v>
      </c>
      <c r="F6" s="85"/>
      <c r="G6" s="105"/>
      <c r="H6" s="106"/>
      <c r="I6" s="106"/>
      <c r="J6" s="106"/>
      <c r="K6" s="107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13.5" thickBot="1">
      <c r="A7" s="85"/>
      <c r="B7" s="108" t="s">
        <v>9</v>
      </c>
      <c r="C7" s="109"/>
      <c r="D7" s="109"/>
      <c r="E7" s="68">
        <f>E4-E5-E6</f>
        <v>184.70000000000002</v>
      </c>
      <c r="F7" s="85"/>
      <c r="G7" s="105"/>
      <c r="H7" s="106"/>
      <c r="I7" s="106"/>
      <c r="J7" s="106"/>
      <c r="K7" s="107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39" customHeight="1" thickTop="1">
      <c r="A8" s="85"/>
      <c r="B8" s="85"/>
      <c r="C8" s="85"/>
      <c r="D8" s="85"/>
      <c r="E8" s="85"/>
      <c r="F8" s="85"/>
      <c r="G8" s="154" t="s">
        <v>10</v>
      </c>
      <c r="H8" s="155"/>
      <c r="I8" s="104">
        <f>$J$4*150%</f>
        <v>315.29999999999995</v>
      </c>
      <c r="J8" s="43">
        <f>ROUNDDOWN(I8,2)</f>
        <v>315.3</v>
      </c>
      <c r="K8" s="107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ht="26.25" thickBot="1">
      <c r="A9" s="85"/>
      <c r="B9" s="51" t="s">
        <v>30</v>
      </c>
      <c r="C9" s="85"/>
      <c r="D9" s="85"/>
      <c r="E9" s="85"/>
      <c r="F9" s="85"/>
      <c r="G9" s="112" t="s">
        <v>11</v>
      </c>
      <c r="H9" s="113"/>
      <c r="I9" s="114">
        <f>J8/3</f>
        <v>105.10000000000001</v>
      </c>
      <c r="J9" s="44">
        <f>ROUNDDOWN(I9,2)</f>
        <v>105.1</v>
      </c>
      <c r="K9" s="11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ht="13.5" thickTop="1">
      <c r="A10" s="85"/>
      <c r="B10" s="85" t="s">
        <v>31</v>
      </c>
      <c r="C10" s="85"/>
      <c r="D10" s="85"/>
      <c r="E10" s="85"/>
      <c r="F10" s="85"/>
      <c r="G10" s="116"/>
      <c r="H10" s="116"/>
      <c r="I10" s="117"/>
      <c r="J10" s="56"/>
      <c r="K10" s="118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3.5" thickBot="1">
      <c r="A11" s="85"/>
      <c r="B11" s="119"/>
      <c r="C11" s="119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26.25" thickTop="1">
      <c r="A12" s="85"/>
      <c r="B12" s="120" t="s">
        <v>12</v>
      </c>
      <c r="C12" s="121"/>
      <c r="D12" s="122">
        <f>E7/3</f>
        <v>61.56666666666667</v>
      </c>
      <c r="E12" s="25">
        <f>ROUNDDOWN(D12,2)</f>
        <v>61.56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25.5">
      <c r="A13" s="85"/>
      <c r="B13" s="123" t="s">
        <v>13</v>
      </c>
      <c r="C13" s="124"/>
      <c r="D13" s="125"/>
      <c r="E13" s="29">
        <v>1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3.5" thickBot="1">
      <c r="A14" s="85"/>
      <c r="B14" s="126" t="s">
        <v>14</v>
      </c>
      <c r="C14" s="127"/>
      <c r="D14" s="109"/>
      <c r="E14" s="88">
        <f>D12*E13</f>
        <v>61.56666666666667</v>
      </c>
      <c r="F14" s="87" t="s">
        <v>22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13.5" thickTop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3.5" thickBo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27" thickBot="1" thickTop="1">
      <c r="A17" s="85"/>
      <c r="B17" s="128" t="s">
        <v>15</v>
      </c>
      <c r="C17" s="129"/>
      <c r="D17" s="129"/>
      <c r="E17" s="90">
        <f>E4-E14</f>
        <v>438.43333333333334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13.5" thickTop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3.5" thickBo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13.5" thickTop="1">
      <c r="A21" s="85"/>
      <c r="B21" s="70" t="s">
        <v>16</v>
      </c>
      <c r="C21" s="71"/>
      <c r="D21" s="72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12.75">
      <c r="A22" s="85"/>
      <c r="B22" s="73" t="s">
        <v>17</v>
      </c>
      <c r="C22" s="69"/>
      <c r="D22" s="7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ht="13.5" thickBot="1">
      <c r="A23" s="85"/>
      <c r="B23" s="75" t="s">
        <v>18</v>
      </c>
      <c r="C23" s="76"/>
      <c r="D23" s="77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13.5" thickTop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24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</sheetData>
  <sheetProtection password="D79C" sheet="1" selectLockedCells="1"/>
  <mergeCells count="1">
    <mergeCell ref="G8:H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V35"/>
  <sheetViews>
    <sheetView showGridLines="0" showRowColHeaders="0" showZeros="0" showOutlineSymbols="0" zoomScale="85" zoomScaleNormal="85" zoomScalePageLayoutView="0" workbookViewId="0" topLeftCell="A1">
      <selection activeCell="J4" sqref="J4"/>
    </sheetView>
  </sheetViews>
  <sheetFormatPr defaultColWidth="9.140625" defaultRowHeight="12.75"/>
  <cols>
    <col min="1" max="1" width="6.8515625" style="0" customWidth="1"/>
    <col min="2" max="2" width="14.57421875" style="0" customWidth="1"/>
    <col min="3" max="3" width="8.7109375" style="0" customWidth="1"/>
    <col min="4" max="4" width="6.421875" style="0" customWidth="1"/>
    <col min="7" max="7" width="11.57421875" style="0" customWidth="1"/>
    <col min="8" max="8" width="6.00390625" style="0" customWidth="1"/>
    <col min="9" max="9" width="6.140625" style="0" customWidth="1"/>
    <col min="11" max="11" width="24.140625" style="0" bestFit="1" customWidth="1"/>
  </cols>
  <sheetData>
    <row r="1" spans="1:22" ht="15">
      <c r="A1" s="49"/>
      <c r="B1" s="83" t="s">
        <v>0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21" thickBot="1">
      <c r="A2" s="49"/>
      <c r="B2" s="146" t="s">
        <v>26</v>
      </c>
      <c r="C2" s="51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25.5" customHeight="1" thickTop="1">
      <c r="A3" s="49"/>
      <c r="B3" s="6"/>
      <c r="C3" s="59" t="s">
        <v>1</v>
      </c>
      <c r="D3" s="59" t="s">
        <v>2</v>
      </c>
      <c r="E3" s="7"/>
      <c r="F3" s="49"/>
      <c r="G3" s="32"/>
      <c r="H3" s="33"/>
      <c r="I3" s="63" t="s">
        <v>2</v>
      </c>
      <c r="J3" s="33"/>
      <c r="K3" s="35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6.25" thickBot="1">
      <c r="A4" s="49"/>
      <c r="B4" s="8" t="s">
        <v>3</v>
      </c>
      <c r="C4" s="1"/>
      <c r="D4" s="2"/>
      <c r="E4" s="17">
        <v>700</v>
      </c>
      <c r="F4" s="52" t="s">
        <v>4</v>
      </c>
      <c r="G4" s="36" t="s">
        <v>5</v>
      </c>
      <c r="H4" s="37"/>
      <c r="I4" s="37"/>
      <c r="J4" s="58">
        <v>210.2</v>
      </c>
      <c r="K4" s="40" t="s">
        <v>6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4.25" thickTop="1">
      <c r="A5" s="49"/>
      <c r="B5" s="8" t="s">
        <v>7</v>
      </c>
      <c r="C5" s="1"/>
      <c r="D5" s="3">
        <f>($J$4*60%)*70%</f>
        <v>88.28399999999999</v>
      </c>
      <c r="E5" s="9">
        <f>ROUNDDOWN(D5,2)</f>
        <v>88.28</v>
      </c>
      <c r="F5" s="49"/>
      <c r="G5" s="38"/>
      <c r="H5" s="39"/>
      <c r="I5" s="39"/>
      <c r="J5" s="39"/>
      <c r="K5" s="41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25.5">
      <c r="A6" s="49"/>
      <c r="B6" s="8" t="s">
        <v>8</v>
      </c>
      <c r="C6" s="18">
        <v>2</v>
      </c>
      <c r="D6" s="2">
        <f>($J$4*25%)*70%</f>
        <v>36.785</v>
      </c>
      <c r="E6" s="60">
        <f>(ROUNDDOWN(D6,2))*C6</f>
        <v>73.56</v>
      </c>
      <c r="F6" s="49"/>
      <c r="G6" s="38"/>
      <c r="H6" s="39"/>
      <c r="I6" s="39"/>
      <c r="J6" s="39"/>
      <c r="K6" s="41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4.25" thickBot="1">
      <c r="A7" s="49"/>
      <c r="B7" s="10" t="s">
        <v>9</v>
      </c>
      <c r="C7" s="11"/>
      <c r="D7" s="12"/>
      <c r="E7" s="61">
        <f>E4-E5-E6</f>
        <v>538.1600000000001</v>
      </c>
      <c r="F7" s="49"/>
      <c r="G7" s="38"/>
      <c r="H7" s="39"/>
      <c r="I7" s="39"/>
      <c r="J7" s="39"/>
      <c r="K7" s="41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3.5" thickTop="1">
      <c r="A8" s="49"/>
      <c r="B8" s="49"/>
      <c r="C8" s="49"/>
      <c r="D8" s="49"/>
      <c r="E8" s="49"/>
      <c r="F8" s="49"/>
      <c r="G8" s="38"/>
      <c r="H8" s="39"/>
      <c r="I8" s="39"/>
      <c r="J8" s="39"/>
      <c r="K8" s="41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30.75" customHeight="1">
      <c r="A9" s="49"/>
      <c r="B9" s="49"/>
      <c r="C9" s="49"/>
      <c r="D9" s="49"/>
      <c r="E9" s="49"/>
      <c r="F9" s="49"/>
      <c r="G9" s="84" t="s">
        <v>10</v>
      </c>
      <c r="H9" s="47"/>
      <c r="I9" s="3">
        <f>$J$4*150%</f>
        <v>315.29999999999995</v>
      </c>
      <c r="J9" s="43">
        <f>ROUNDDOWN(I9,2)</f>
        <v>315.3</v>
      </c>
      <c r="K9" s="41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4.25" thickBot="1">
      <c r="A10" s="49"/>
      <c r="B10" s="51" t="s">
        <v>30</v>
      </c>
      <c r="C10" s="49"/>
      <c r="D10" s="49"/>
      <c r="E10" s="49"/>
      <c r="F10" s="49"/>
      <c r="G10" s="46" t="s">
        <v>11</v>
      </c>
      <c r="H10" s="48"/>
      <c r="I10" s="65">
        <f>J9/3</f>
        <v>105.10000000000001</v>
      </c>
      <c r="J10" s="44">
        <f>ROUNDDOWN(I10,2)</f>
        <v>105.1</v>
      </c>
      <c r="K10" s="42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4.25" thickBot="1" thickTop="1">
      <c r="A11" s="49"/>
      <c r="B11" s="149" t="s">
        <v>31</v>
      </c>
      <c r="C11" s="49"/>
      <c r="D11" s="49"/>
      <c r="E11" s="49"/>
      <c r="F11" s="49"/>
      <c r="G11" s="54"/>
      <c r="H11" s="54"/>
      <c r="I11" s="55"/>
      <c r="J11" s="56"/>
      <c r="K11" s="57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26.25" thickTop="1">
      <c r="A12" s="49"/>
      <c r="B12" s="22" t="s">
        <v>19</v>
      </c>
      <c r="C12" s="23"/>
      <c r="D12" s="24"/>
      <c r="E12" s="89">
        <f>E7-J9</f>
        <v>222.86000000000007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49"/>
      <c r="B13" s="8" t="s">
        <v>12</v>
      </c>
      <c r="C13" s="1"/>
      <c r="D13" s="4"/>
      <c r="E13" s="62">
        <f>J10</f>
        <v>105.1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25.5">
      <c r="A14" s="49"/>
      <c r="B14" s="8" t="s">
        <v>13</v>
      </c>
      <c r="C14" s="26"/>
      <c r="D14" s="4"/>
      <c r="E14" s="29">
        <v>2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4.25" thickBot="1">
      <c r="A15" s="49"/>
      <c r="B15" s="10" t="s">
        <v>14</v>
      </c>
      <c r="C15" s="27"/>
      <c r="D15" s="11"/>
      <c r="E15" s="88">
        <f>E12+E13*E14</f>
        <v>433.06000000000006</v>
      </c>
      <c r="F15" s="87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4.25" thickBot="1" thickTop="1">
      <c r="A16" s="49"/>
      <c r="B16" s="49"/>
      <c r="C16" s="49"/>
      <c r="D16" s="49"/>
      <c r="E16" s="64"/>
      <c r="F16" s="49"/>
      <c r="G16" s="49"/>
      <c r="H16" s="49"/>
      <c r="I16" s="49"/>
      <c r="J16" s="49"/>
      <c r="K16" s="145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5" thickBot="1" thickTop="1">
      <c r="A17" s="49"/>
      <c r="B17" s="19" t="s">
        <v>15</v>
      </c>
      <c r="C17" s="20"/>
      <c r="D17" s="20"/>
      <c r="E17" s="90">
        <f>E4-E15</f>
        <v>266.93999999999994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4.25" thickBot="1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3.5" thickTop="1">
      <c r="A19" s="49"/>
      <c r="B19" s="156" t="s">
        <v>16</v>
      </c>
      <c r="C19" s="157"/>
      <c r="D19" s="15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2.75">
      <c r="A20" s="49"/>
      <c r="B20" s="159" t="s">
        <v>17</v>
      </c>
      <c r="C20" s="160"/>
      <c r="D20" s="16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3.5" thickBot="1">
      <c r="A21" s="49"/>
      <c r="B21" s="162" t="s">
        <v>18</v>
      </c>
      <c r="C21" s="163"/>
      <c r="D21" s="16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3.5" thickTop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.75">
      <c r="A23" s="49"/>
      <c r="B23" s="165" t="s">
        <v>36</v>
      </c>
      <c r="C23" s="166"/>
      <c r="D23" s="166"/>
      <c r="E23" s="166"/>
      <c r="F23" s="166"/>
      <c r="G23" s="166"/>
      <c r="H23" s="166"/>
      <c r="I23" s="166"/>
      <c r="J23" s="166"/>
      <c r="K23" s="167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</sheetData>
  <sheetProtection password="D79C" sheet="1" selectLockedCells="1"/>
  <mergeCells count="4">
    <mergeCell ref="B19:D19"/>
    <mergeCell ref="B20:D20"/>
    <mergeCell ref="B21:D21"/>
    <mergeCell ref="B23:K2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CC33"/>
  </sheetPr>
  <dimension ref="A1:Q38"/>
  <sheetViews>
    <sheetView showGridLines="0" showRowColHeaders="0" zoomScale="70" zoomScaleNormal="70" zoomScalePageLayoutView="0" workbookViewId="0" topLeftCell="A1">
      <selection activeCell="J4" sqref="J4"/>
    </sheetView>
  </sheetViews>
  <sheetFormatPr defaultColWidth="9.140625" defaultRowHeight="12.75"/>
  <cols>
    <col min="2" max="2" width="14.57421875" style="0" customWidth="1"/>
    <col min="3" max="3" width="9.57421875" style="0" customWidth="1"/>
    <col min="4" max="4" width="7.140625" style="0" customWidth="1"/>
    <col min="7" max="7" width="11.57421875" style="0" customWidth="1"/>
    <col min="8" max="8" width="8.140625" style="0" customWidth="1"/>
    <col min="9" max="9" width="6.421875" style="0" customWidth="1"/>
    <col min="11" max="11" width="24.140625" style="0" bestFit="1" customWidth="1"/>
  </cols>
  <sheetData>
    <row r="1" spans="1:17" ht="23.25">
      <c r="A1" s="49"/>
      <c r="B1" s="50" t="s">
        <v>0</v>
      </c>
      <c r="C1" s="51"/>
      <c r="D1" s="49"/>
      <c r="E1" s="49"/>
      <c r="F1" s="49"/>
      <c r="G1" s="49"/>
      <c r="H1" s="49"/>
      <c r="I1" s="49"/>
      <c r="J1" s="49"/>
      <c r="K1" s="147" t="s">
        <v>27</v>
      </c>
      <c r="L1" s="49"/>
      <c r="M1" s="49"/>
      <c r="N1" s="49"/>
      <c r="O1" s="49"/>
      <c r="P1" s="49"/>
      <c r="Q1" s="49"/>
    </row>
    <row r="2" spans="1:17" ht="18.75" thickBot="1">
      <c r="A2" s="49"/>
      <c r="B2" s="50"/>
      <c r="C2" s="51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9.25" customHeight="1" thickTop="1">
      <c r="A3" s="49"/>
      <c r="B3" s="6"/>
      <c r="C3" s="14" t="s">
        <v>1</v>
      </c>
      <c r="D3" s="14" t="s">
        <v>2</v>
      </c>
      <c r="E3" s="7"/>
      <c r="F3" s="49"/>
      <c r="G3" s="32"/>
      <c r="H3" s="33"/>
      <c r="I3" s="34" t="s">
        <v>2</v>
      </c>
      <c r="J3" s="33"/>
      <c r="K3" s="35"/>
      <c r="L3" s="49"/>
      <c r="M3" s="49"/>
      <c r="N3" s="49"/>
      <c r="O3" s="49"/>
      <c r="P3" s="49"/>
      <c r="Q3" s="49"/>
    </row>
    <row r="4" spans="1:17" ht="26.25" thickBot="1">
      <c r="A4" s="49"/>
      <c r="B4" s="15" t="s">
        <v>3</v>
      </c>
      <c r="C4" s="1"/>
      <c r="D4" s="2"/>
      <c r="E4" s="17">
        <v>390</v>
      </c>
      <c r="F4" s="52" t="s">
        <v>4</v>
      </c>
      <c r="G4" s="36" t="s">
        <v>5</v>
      </c>
      <c r="H4" s="37"/>
      <c r="I4" s="37"/>
      <c r="J4" s="30">
        <v>210.2</v>
      </c>
      <c r="K4" s="40" t="s">
        <v>6</v>
      </c>
      <c r="L4" s="49"/>
      <c r="M4" s="49"/>
      <c r="N4" s="49"/>
      <c r="O4" s="49"/>
      <c r="P4" s="49"/>
      <c r="Q4" s="49"/>
    </row>
    <row r="5" spans="1:17" ht="14.25" thickTop="1">
      <c r="A5" s="49"/>
      <c r="B5" s="15" t="s">
        <v>7</v>
      </c>
      <c r="C5" s="1"/>
      <c r="D5" s="3">
        <f>($J$4*60%)*70%</f>
        <v>88.28399999999999</v>
      </c>
      <c r="E5" s="9">
        <f>ROUNDDOWN(D5,2)</f>
        <v>88.28</v>
      </c>
      <c r="F5" s="49"/>
      <c r="G5" s="38"/>
      <c r="H5" s="39"/>
      <c r="I5" s="39"/>
      <c r="J5" s="39"/>
      <c r="K5" s="41"/>
      <c r="L5" s="49"/>
      <c r="M5" s="49"/>
      <c r="N5" s="49"/>
      <c r="O5" s="49"/>
      <c r="P5" s="49"/>
      <c r="Q5" s="49"/>
    </row>
    <row r="6" spans="1:17" ht="38.25">
      <c r="A6" s="49"/>
      <c r="B6" s="15" t="s">
        <v>8</v>
      </c>
      <c r="C6" s="18">
        <v>2</v>
      </c>
      <c r="D6" s="3">
        <f>($J$4*25%)*70%</f>
        <v>36.785</v>
      </c>
      <c r="E6" s="9">
        <f>(ROUNDDOWN(D6,2))*C6</f>
        <v>73.56</v>
      </c>
      <c r="F6" s="49"/>
      <c r="G6" s="38"/>
      <c r="H6" s="39"/>
      <c r="I6" s="39"/>
      <c r="J6" s="39"/>
      <c r="K6" s="41"/>
      <c r="L6" s="49"/>
      <c r="M6" s="49"/>
      <c r="N6" s="49"/>
      <c r="O6" s="49"/>
      <c r="P6" s="49"/>
      <c r="Q6" s="49"/>
    </row>
    <row r="7" spans="1:17" ht="14.25" thickBot="1">
      <c r="A7" s="49"/>
      <c r="B7" s="16" t="s">
        <v>9</v>
      </c>
      <c r="C7" s="11"/>
      <c r="D7" s="12"/>
      <c r="E7" s="13">
        <f>E4-E5-E6</f>
        <v>228.16000000000003</v>
      </c>
      <c r="F7" s="49"/>
      <c r="G7" s="38"/>
      <c r="H7" s="39"/>
      <c r="I7" s="39"/>
      <c r="J7" s="39"/>
      <c r="K7" s="41"/>
      <c r="L7" s="49"/>
      <c r="M7" s="49"/>
      <c r="N7" s="49"/>
      <c r="O7" s="49"/>
      <c r="P7" s="49"/>
      <c r="Q7" s="49"/>
    </row>
    <row r="8" spans="1:17" ht="51.75" thickTop="1">
      <c r="A8" s="49"/>
      <c r="B8" s="49"/>
      <c r="C8" s="49"/>
      <c r="D8" s="49"/>
      <c r="E8" s="49"/>
      <c r="F8" s="49"/>
      <c r="G8" s="45" t="s">
        <v>10</v>
      </c>
      <c r="H8" s="47"/>
      <c r="I8" s="3">
        <f>$J$4*150%</f>
        <v>315.29999999999995</v>
      </c>
      <c r="J8" s="43">
        <f>ROUNDDOWN(I8,2)</f>
        <v>315.3</v>
      </c>
      <c r="K8" s="41"/>
      <c r="L8" s="49"/>
      <c r="M8" s="49"/>
      <c r="N8" s="49"/>
      <c r="O8" s="49"/>
      <c r="P8" s="49"/>
      <c r="Q8" s="49"/>
    </row>
    <row r="9" spans="1:17" ht="18" customHeight="1" thickBot="1">
      <c r="A9" s="49"/>
      <c r="B9" s="150" t="s">
        <v>32</v>
      </c>
      <c r="C9" s="49"/>
      <c r="D9" s="49"/>
      <c r="E9" s="49"/>
      <c r="F9" s="49"/>
      <c r="G9" s="46" t="s">
        <v>11</v>
      </c>
      <c r="H9" s="48"/>
      <c r="I9" s="31">
        <f>J8/3</f>
        <v>105.10000000000001</v>
      </c>
      <c r="J9" s="44">
        <f>ROUNDDOWN(I9,2)</f>
        <v>105.1</v>
      </c>
      <c r="K9" s="42"/>
      <c r="L9" s="49"/>
      <c r="M9" s="49"/>
      <c r="N9" s="49"/>
      <c r="O9" s="49"/>
      <c r="P9" s="49"/>
      <c r="Q9" s="49"/>
    </row>
    <row r="10" spans="1:17" ht="14.25" thickTop="1">
      <c r="A10" s="49"/>
      <c r="B10" s="149" t="s">
        <v>31</v>
      </c>
      <c r="C10" s="49"/>
      <c r="D10" s="49"/>
      <c r="E10" s="49"/>
      <c r="F10" s="49"/>
      <c r="G10" s="54"/>
      <c r="H10" s="54"/>
      <c r="I10" s="55"/>
      <c r="J10" s="56"/>
      <c r="K10" s="57"/>
      <c r="L10" s="49"/>
      <c r="M10" s="49"/>
      <c r="N10" s="49"/>
      <c r="O10" s="49"/>
      <c r="P10" s="49"/>
      <c r="Q10" s="49"/>
    </row>
    <row r="11" spans="1:17" ht="13.5" thickBot="1">
      <c r="A11" s="49"/>
      <c r="B11" s="53"/>
      <c r="C11" s="53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3.5" thickTop="1">
      <c r="A12" s="49"/>
      <c r="B12" s="28" t="s">
        <v>12</v>
      </c>
      <c r="C12" s="23"/>
      <c r="D12" s="24"/>
      <c r="E12" s="25">
        <f>E7/3</f>
        <v>76.05333333333334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5.5">
      <c r="A13" s="49"/>
      <c r="B13" s="15" t="s">
        <v>13</v>
      </c>
      <c r="C13" s="26"/>
      <c r="D13" s="4"/>
      <c r="E13" s="29">
        <v>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4.25" thickBot="1">
      <c r="A14" s="49"/>
      <c r="B14" s="16" t="s">
        <v>14</v>
      </c>
      <c r="C14" s="27"/>
      <c r="D14" s="11"/>
      <c r="E14" s="88">
        <f>E12*E13</f>
        <v>76.05333333333334</v>
      </c>
      <c r="F14" s="87" t="s">
        <v>22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 thickTop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" thickBot="1" thickTop="1">
      <c r="A17" s="49"/>
      <c r="B17" s="21" t="s">
        <v>15</v>
      </c>
      <c r="C17" s="20"/>
      <c r="D17" s="20"/>
      <c r="E17" s="90">
        <f>E4-E14</f>
        <v>313.94666666666666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3.5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3.5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3.5" thickTop="1">
      <c r="A21" s="49"/>
      <c r="B21" s="156" t="s">
        <v>16</v>
      </c>
      <c r="C21" s="157"/>
      <c r="D21" s="15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49"/>
      <c r="B22" s="159" t="s">
        <v>17</v>
      </c>
      <c r="C22" s="160"/>
      <c r="D22" s="16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3.5" thickBot="1">
      <c r="A23" s="49"/>
      <c r="B23" s="162" t="s">
        <v>18</v>
      </c>
      <c r="C23" s="163"/>
      <c r="D23" s="16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3.5" thickTop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</sheetData>
  <sheetProtection password="D79C" sheet="1" selectLockedCells="1"/>
  <mergeCells count="3">
    <mergeCell ref="B21:D21"/>
    <mergeCell ref="B22:D22"/>
    <mergeCell ref="B23:D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35"/>
  <sheetViews>
    <sheetView showGridLines="0" showRowColHeaders="0" showZeros="0" showOutlineSymbols="0" zoomScale="70" zoomScaleNormal="70" zoomScalePageLayoutView="0" workbookViewId="0" topLeftCell="A1">
      <selection activeCell="I5" sqref="I5"/>
    </sheetView>
  </sheetViews>
  <sheetFormatPr defaultColWidth="9.140625" defaultRowHeight="12.75"/>
  <cols>
    <col min="1" max="1" width="3.57421875" style="91" customWidth="1"/>
    <col min="2" max="2" width="14.57421875" style="91" customWidth="1"/>
    <col min="3" max="3" width="6.28125" style="91" customWidth="1"/>
    <col min="4" max="4" width="9.421875" style="91" customWidth="1"/>
    <col min="5" max="5" width="9.140625" style="91" customWidth="1"/>
    <col min="6" max="6" width="7.421875" style="91" customWidth="1"/>
    <col min="7" max="7" width="11.57421875" style="91" customWidth="1"/>
    <col min="8" max="8" width="9.00390625" style="91" customWidth="1"/>
    <col min="9" max="9" width="9.140625" style="91" customWidth="1"/>
    <col min="10" max="10" width="25.421875" style="91" customWidth="1"/>
    <col min="11" max="15" width="9.140625" style="91" customWidth="1"/>
    <col min="16" max="16" width="45.8515625" style="91" customWidth="1"/>
    <col min="17" max="16384" width="9.140625" style="91" customWidth="1"/>
  </cols>
  <sheetData>
    <row r="1" spans="1:16" ht="12.75">
      <c r="A1" s="85"/>
      <c r="B1" s="51" t="s">
        <v>0</v>
      </c>
      <c r="C1" s="51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3.25">
      <c r="A2" s="85"/>
      <c r="B2" s="140" t="s">
        <v>20</v>
      </c>
      <c r="C2" s="51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85"/>
      <c r="B3" s="51"/>
      <c r="C3" s="51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5.25" customHeight="1" thickTop="1">
      <c r="A4" s="85"/>
      <c r="B4" s="92"/>
      <c r="C4" s="134" t="s">
        <v>1</v>
      </c>
      <c r="D4" s="134" t="s">
        <v>2</v>
      </c>
      <c r="E4" s="94"/>
      <c r="F4" s="85"/>
      <c r="G4" s="95"/>
      <c r="H4" s="135" t="s">
        <v>2</v>
      </c>
      <c r="I4" s="96"/>
      <c r="J4" s="98"/>
      <c r="K4" s="85"/>
      <c r="L4" s="85"/>
      <c r="M4" s="85"/>
      <c r="N4" s="85"/>
      <c r="O4" s="85"/>
      <c r="P4" s="85"/>
    </row>
    <row r="5" spans="1:16" ht="26.25" thickBot="1">
      <c r="A5" s="85"/>
      <c r="B5" s="123" t="s">
        <v>3</v>
      </c>
      <c r="C5" s="100"/>
      <c r="D5" s="101"/>
      <c r="E5" s="17">
        <v>690</v>
      </c>
      <c r="F5" s="52" t="s">
        <v>4</v>
      </c>
      <c r="G5" s="36" t="s">
        <v>5</v>
      </c>
      <c r="H5" s="102"/>
      <c r="I5" s="58">
        <v>210.2</v>
      </c>
      <c r="J5" s="103" t="s">
        <v>6</v>
      </c>
      <c r="K5" s="85"/>
      <c r="L5" s="85"/>
      <c r="M5" s="85"/>
      <c r="N5" s="85"/>
      <c r="O5" s="85"/>
      <c r="P5" s="85"/>
    </row>
    <row r="6" spans="1:16" ht="13.5" thickTop="1">
      <c r="A6" s="85"/>
      <c r="B6" s="123" t="s">
        <v>7</v>
      </c>
      <c r="C6" s="100"/>
      <c r="D6" s="104">
        <f>$I$5*100%</f>
        <v>210.2</v>
      </c>
      <c r="E6" s="9">
        <f>ROUNDDOWN(D6,2)</f>
        <v>210.2</v>
      </c>
      <c r="F6" s="85"/>
      <c r="G6" s="105"/>
      <c r="H6" s="106"/>
      <c r="I6" s="106"/>
      <c r="J6" s="107"/>
      <c r="K6" s="85"/>
      <c r="L6" s="85"/>
      <c r="M6" s="85"/>
      <c r="N6" s="85"/>
      <c r="O6" s="85"/>
      <c r="P6" s="85"/>
    </row>
    <row r="7" spans="1:16" ht="38.25">
      <c r="A7" s="85"/>
      <c r="B7" s="123" t="s">
        <v>8</v>
      </c>
      <c r="C7" s="18">
        <v>0</v>
      </c>
      <c r="D7" s="104">
        <f>$I$5*50%</f>
        <v>105.1</v>
      </c>
      <c r="E7" s="9">
        <f>(ROUNDDOWN(D7,2))*C7</f>
        <v>0</v>
      </c>
      <c r="F7" s="85"/>
      <c r="G7" s="105"/>
      <c r="H7" s="106"/>
      <c r="I7" s="106"/>
      <c r="J7" s="107"/>
      <c r="K7" s="85"/>
      <c r="L7" s="85"/>
      <c r="M7" s="85"/>
      <c r="N7" s="85"/>
      <c r="O7" s="85"/>
      <c r="P7" s="85"/>
    </row>
    <row r="8" spans="1:16" ht="13.5" thickBot="1">
      <c r="A8" s="85"/>
      <c r="B8" s="126" t="s">
        <v>9</v>
      </c>
      <c r="C8" s="109"/>
      <c r="D8" s="109"/>
      <c r="E8" s="61">
        <f>E5-E6-E7</f>
        <v>479.8</v>
      </c>
      <c r="F8" s="85"/>
      <c r="G8" s="105"/>
      <c r="H8" s="106"/>
      <c r="I8" s="106"/>
      <c r="J8" s="107"/>
      <c r="K8" s="85"/>
      <c r="L8" s="85"/>
      <c r="M8" s="85"/>
      <c r="N8" s="85"/>
      <c r="O8" s="85"/>
      <c r="P8" s="85"/>
    </row>
    <row r="9" spans="1:16" ht="13.5" thickTop="1">
      <c r="A9" s="85"/>
      <c r="B9" s="85"/>
      <c r="C9" s="85"/>
      <c r="D9" s="85"/>
      <c r="E9" s="85"/>
      <c r="F9" s="85"/>
      <c r="G9" s="105"/>
      <c r="H9" s="106"/>
      <c r="I9" s="106"/>
      <c r="J9" s="107"/>
      <c r="K9" s="85"/>
      <c r="L9" s="85"/>
      <c r="M9" s="85"/>
      <c r="N9" s="85"/>
      <c r="O9" s="85"/>
      <c r="P9" s="85"/>
    </row>
    <row r="10" spans="1:16" ht="35.25" customHeight="1">
      <c r="A10" s="85"/>
      <c r="B10" s="85"/>
      <c r="C10" s="85"/>
      <c r="D10" s="85"/>
      <c r="E10" s="85"/>
      <c r="F10" s="85"/>
      <c r="G10" s="136" t="s">
        <v>10</v>
      </c>
      <c r="H10" s="104">
        <f>$I$5*150%</f>
        <v>315.29999999999995</v>
      </c>
      <c r="I10" s="43">
        <f>ROUNDDOWN(H10,2)</f>
        <v>315.3</v>
      </c>
      <c r="J10" s="107"/>
      <c r="K10" s="85"/>
      <c r="L10" s="85"/>
      <c r="M10" s="85"/>
      <c r="N10" s="85"/>
      <c r="O10" s="85"/>
      <c r="P10" s="85"/>
    </row>
    <row r="11" spans="1:16" ht="26.25" thickBot="1">
      <c r="A11" s="85"/>
      <c r="B11" s="150" t="s">
        <v>32</v>
      </c>
      <c r="C11" s="85"/>
      <c r="D11" s="85"/>
      <c r="E11" s="85"/>
      <c r="F11" s="85"/>
      <c r="G11" s="137" t="s">
        <v>11</v>
      </c>
      <c r="H11" s="130">
        <f>I10/3</f>
        <v>105.10000000000001</v>
      </c>
      <c r="I11" s="44">
        <f>ROUNDDOWN(H11,2)</f>
        <v>105.1</v>
      </c>
      <c r="J11" s="115"/>
      <c r="K11" s="85"/>
      <c r="L11" s="85"/>
      <c r="M11" s="85"/>
      <c r="N11" s="85"/>
      <c r="O11" s="85"/>
      <c r="P11" s="85"/>
    </row>
    <row r="12" spans="1:16" ht="13.5" thickTop="1">
      <c r="A12" s="85"/>
      <c r="B12" s="85" t="s">
        <v>33</v>
      </c>
      <c r="C12" s="85"/>
      <c r="D12" s="85"/>
      <c r="E12" s="85"/>
      <c r="F12" s="85"/>
      <c r="G12" s="116"/>
      <c r="H12" s="131"/>
      <c r="I12" s="56"/>
      <c r="J12" s="118"/>
      <c r="K12" s="85"/>
      <c r="L12" s="85"/>
      <c r="M12" s="85"/>
      <c r="N12" s="85"/>
      <c r="O12" s="85"/>
      <c r="P12" s="85"/>
    </row>
    <row r="13" spans="1:16" ht="13.5" thickBot="1">
      <c r="A13" s="85"/>
      <c r="B13" s="119"/>
      <c r="C13" s="119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26.25" thickTop="1">
      <c r="A14" s="85"/>
      <c r="B14" s="120" t="s">
        <v>19</v>
      </c>
      <c r="C14" s="121"/>
      <c r="D14" s="132"/>
      <c r="E14" s="138">
        <f>E8-I10</f>
        <v>164.5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25.5">
      <c r="A15" s="85"/>
      <c r="B15" s="123" t="s">
        <v>12</v>
      </c>
      <c r="C15" s="100"/>
      <c r="D15" s="125"/>
      <c r="E15" s="67">
        <f>I11</f>
        <v>105.1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25.5">
      <c r="A16" s="85"/>
      <c r="B16" s="123" t="s">
        <v>13</v>
      </c>
      <c r="C16" s="124"/>
      <c r="D16" s="125"/>
      <c r="E16" s="29">
        <v>1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3.5" thickBot="1">
      <c r="A17" s="85"/>
      <c r="B17" s="126" t="s">
        <v>14</v>
      </c>
      <c r="C17" s="127"/>
      <c r="D17" s="109"/>
      <c r="E17" s="88">
        <f>E14+E15*E16</f>
        <v>269.6</v>
      </c>
      <c r="F17" s="87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14.25" thickBot="1" thickTop="1">
      <c r="A18" s="85"/>
      <c r="B18" s="51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27" thickBot="1" thickTop="1">
      <c r="A19" s="85"/>
      <c r="B19" s="128" t="s">
        <v>15</v>
      </c>
      <c r="C19" s="129"/>
      <c r="D19" s="139"/>
      <c r="E19" s="90">
        <f>E5-E17</f>
        <v>420.4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ht="14.25" thickBot="1" thickTop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3.5" thickTop="1">
      <c r="A21" s="85"/>
      <c r="B21" s="70" t="s">
        <v>16</v>
      </c>
      <c r="C21" s="71"/>
      <c r="D21" s="72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12.75">
      <c r="A22" s="85"/>
      <c r="B22" s="78" t="s">
        <v>17</v>
      </c>
      <c r="C22" s="5"/>
      <c r="D22" s="7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1:16" ht="13.5" thickBot="1">
      <c r="A23" s="85"/>
      <c r="B23" s="80" t="s">
        <v>18</v>
      </c>
      <c r="C23" s="81"/>
      <c r="D23" s="82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4.25" thickBot="1" thickTop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ht="14.25" thickBot="1" thickTop="1">
      <c r="A25" s="85"/>
      <c r="B25" s="151" t="s">
        <v>37</v>
      </c>
      <c r="C25" s="152"/>
      <c r="D25" s="152"/>
      <c r="E25" s="152"/>
      <c r="F25" s="152"/>
      <c r="G25" s="152"/>
      <c r="H25" s="152"/>
      <c r="I25" s="152"/>
      <c r="J25" s="153"/>
      <c r="K25" s="85"/>
      <c r="L25" s="85"/>
      <c r="M25" s="85"/>
      <c r="N25" s="85"/>
      <c r="O25" s="85"/>
      <c r="P25" s="85"/>
    </row>
    <row r="26" spans="1:16" ht="13.5" thickTop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16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1:16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</sheetData>
  <sheetProtection password="D79C" sheet="1" selectLockedCells="1"/>
  <mergeCells count="1">
    <mergeCell ref="B25:J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8"/>
  <sheetViews>
    <sheetView showGridLines="0" showRowColHeaders="0" zoomScale="70" zoomScaleNormal="70" zoomScalePageLayoutView="0" workbookViewId="0" topLeftCell="A1">
      <selection activeCell="J4" sqref="J4"/>
    </sheetView>
  </sheetViews>
  <sheetFormatPr defaultColWidth="9.140625" defaultRowHeight="12.75"/>
  <cols>
    <col min="2" max="2" width="14.57421875" style="0" customWidth="1"/>
    <col min="3" max="3" width="9.57421875" style="0" customWidth="1"/>
    <col min="4" max="4" width="7.140625" style="0" customWidth="1"/>
    <col min="7" max="7" width="11.57421875" style="0" customWidth="1"/>
    <col min="8" max="8" width="8.140625" style="0" customWidth="1"/>
    <col min="9" max="9" width="6.421875" style="0" customWidth="1"/>
    <col min="11" max="11" width="24.140625" style="0" bestFit="1" customWidth="1"/>
  </cols>
  <sheetData>
    <row r="1" spans="1:17" ht="23.25">
      <c r="A1" s="49"/>
      <c r="B1" s="50" t="s">
        <v>0</v>
      </c>
      <c r="C1" s="51"/>
      <c r="D1" s="49"/>
      <c r="E1" s="49"/>
      <c r="F1" s="49"/>
      <c r="G1" s="49"/>
      <c r="H1" s="49"/>
      <c r="I1" s="49"/>
      <c r="J1" s="49"/>
      <c r="K1" s="140" t="s">
        <v>21</v>
      </c>
      <c r="L1" s="49"/>
      <c r="M1" s="49"/>
      <c r="N1" s="49"/>
      <c r="O1" s="49"/>
      <c r="P1" s="49"/>
      <c r="Q1" s="49"/>
    </row>
    <row r="2" spans="1:17" ht="18.75" thickBot="1">
      <c r="A2" s="49"/>
      <c r="B2" s="50"/>
      <c r="C2" s="51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8.5" customHeight="1" thickTop="1">
      <c r="A3" s="49"/>
      <c r="B3" s="6"/>
      <c r="C3" s="14" t="s">
        <v>1</v>
      </c>
      <c r="D3" s="14" t="s">
        <v>2</v>
      </c>
      <c r="E3" s="7"/>
      <c r="F3" s="49"/>
      <c r="G3" s="32"/>
      <c r="H3" s="33"/>
      <c r="I3" s="34" t="s">
        <v>2</v>
      </c>
      <c r="J3" s="33"/>
      <c r="K3" s="35"/>
      <c r="L3" s="49"/>
      <c r="M3" s="49"/>
      <c r="N3" s="49"/>
      <c r="O3" s="49"/>
      <c r="P3" s="49"/>
      <c r="Q3" s="49"/>
    </row>
    <row r="4" spans="1:17" ht="26.25" thickBot="1">
      <c r="A4" s="49"/>
      <c r="B4" s="15" t="s">
        <v>3</v>
      </c>
      <c r="C4" s="1"/>
      <c r="D4" s="2"/>
      <c r="E4" s="17">
        <v>390</v>
      </c>
      <c r="F4" s="52" t="s">
        <v>4</v>
      </c>
      <c r="G4" s="36" t="s">
        <v>5</v>
      </c>
      <c r="H4" s="37"/>
      <c r="I4" s="37"/>
      <c r="J4" s="30">
        <v>210.2</v>
      </c>
      <c r="K4" s="40" t="s">
        <v>6</v>
      </c>
      <c r="L4" s="49"/>
      <c r="M4" s="49"/>
      <c r="N4" s="49"/>
      <c r="O4" s="49"/>
      <c r="P4" s="49"/>
      <c r="Q4" s="49"/>
    </row>
    <row r="5" spans="1:17" ht="14.25" thickTop="1">
      <c r="A5" s="49"/>
      <c r="B5" s="15" t="s">
        <v>7</v>
      </c>
      <c r="C5" s="1"/>
      <c r="D5" s="3">
        <f>$J$4*100%</f>
        <v>210.2</v>
      </c>
      <c r="E5" s="9">
        <f>ROUNDDOWN(D5,2)</f>
        <v>210.2</v>
      </c>
      <c r="F5" s="49"/>
      <c r="G5" s="38"/>
      <c r="H5" s="39"/>
      <c r="I5" s="39"/>
      <c r="J5" s="39"/>
      <c r="K5" s="41"/>
      <c r="L5" s="49"/>
      <c r="M5" s="49"/>
      <c r="N5" s="49"/>
      <c r="O5" s="49"/>
      <c r="P5" s="49"/>
      <c r="Q5" s="49"/>
    </row>
    <row r="6" spans="1:17" ht="38.25">
      <c r="A6" s="49"/>
      <c r="B6" s="15" t="s">
        <v>8</v>
      </c>
      <c r="C6" s="18">
        <v>1</v>
      </c>
      <c r="D6" s="3">
        <f>($J$4*50%)</f>
        <v>105.1</v>
      </c>
      <c r="E6" s="9">
        <f>(ROUNDDOWN(D6,2))*C6</f>
        <v>105.1</v>
      </c>
      <c r="F6" s="49"/>
      <c r="G6" s="38"/>
      <c r="H6" s="39"/>
      <c r="I6" s="39"/>
      <c r="J6" s="39"/>
      <c r="K6" s="41"/>
      <c r="L6" s="49"/>
      <c r="M6" s="49"/>
      <c r="N6" s="49"/>
      <c r="O6" s="49"/>
      <c r="P6" s="49"/>
      <c r="Q6" s="49"/>
    </row>
    <row r="7" spans="1:17" ht="14.25" thickBot="1">
      <c r="A7" s="49"/>
      <c r="B7" s="16" t="s">
        <v>9</v>
      </c>
      <c r="C7" s="11"/>
      <c r="D7" s="12"/>
      <c r="E7" s="13">
        <f>E4-E5-E6</f>
        <v>74.70000000000002</v>
      </c>
      <c r="F7" s="49"/>
      <c r="G7" s="38"/>
      <c r="H7" s="39"/>
      <c r="I7" s="39"/>
      <c r="J7" s="39"/>
      <c r="K7" s="41"/>
      <c r="L7" s="49"/>
      <c r="M7" s="49"/>
      <c r="N7" s="49"/>
      <c r="O7" s="49"/>
      <c r="P7" s="49"/>
      <c r="Q7" s="49"/>
    </row>
    <row r="8" spans="1:17" ht="51.75" thickTop="1">
      <c r="A8" s="49"/>
      <c r="B8" s="49"/>
      <c r="C8" s="49"/>
      <c r="D8" s="49"/>
      <c r="E8" s="49"/>
      <c r="F8" s="49"/>
      <c r="G8" s="45" t="s">
        <v>10</v>
      </c>
      <c r="H8" s="47"/>
      <c r="I8" s="3">
        <f>$J$4*150%</f>
        <v>315.29999999999995</v>
      </c>
      <c r="J8" s="43">
        <f>ROUNDDOWN(I8,2)</f>
        <v>315.3</v>
      </c>
      <c r="K8" s="41"/>
      <c r="L8" s="49"/>
      <c r="M8" s="49"/>
      <c r="N8" s="49"/>
      <c r="O8" s="49"/>
      <c r="P8" s="49"/>
      <c r="Q8" s="49"/>
    </row>
    <row r="9" spans="1:17" ht="14.25" thickBot="1">
      <c r="A9" s="49"/>
      <c r="B9" s="150" t="s">
        <v>32</v>
      </c>
      <c r="C9" s="49"/>
      <c r="D9" s="49"/>
      <c r="E9" s="49"/>
      <c r="F9" s="49"/>
      <c r="G9" s="46" t="s">
        <v>11</v>
      </c>
      <c r="H9" s="48"/>
      <c r="I9" s="31">
        <f>J8/3</f>
        <v>105.10000000000001</v>
      </c>
      <c r="J9" s="44">
        <f>ROUNDDOWN(I9,2)</f>
        <v>105.1</v>
      </c>
      <c r="K9" s="42"/>
      <c r="L9" s="49"/>
      <c r="M9" s="49"/>
      <c r="N9" s="49"/>
      <c r="O9" s="49"/>
      <c r="P9" s="49"/>
      <c r="Q9" s="49"/>
    </row>
    <row r="10" spans="1:17" ht="14.25" thickTop="1">
      <c r="A10" s="49"/>
      <c r="B10" s="149" t="s">
        <v>34</v>
      </c>
      <c r="C10" s="49"/>
      <c r="D10" s="49"/>
      <c r="E10" s="49"/>
      <c r="F10" s="49"/>
      <c r="G10" s="54"/>
      <c r="H10" s="54"/>
      <c r="I10" s="55"/>
      <c r="J10" s="56"/>
      <c r="K10" s="57"/>
      <c r="L10" s="49"/>
      <c r="M10" s="49"/>
      <c r="N10" s="49"/>
      <c r="O10" s="49"/>
      <c r="P10" s="49"/>
      <c r="Q10" s="49"/>
    </row>
    <row r="11" spans="1:17" ht="13.5" thickBot="1">
      <c r="A11" s="49"/>
      <c r="B11" s="53"/>
      <c r="C11" s="53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3.5" thickTop="1">
      <c r="A12" s="49"/>
      <c r="B12" s="28" t="s">
        <v>12</v>
      </c>
      <c r="C12" s="23"/>
      <c r="D12" s="24"/>
      <c r="E12" s="25">
        <f>E7/3</f>
        <v>24.900000000000006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5.5">
      <c r="A13" s="49"/>
      <c r="B13" s="15" t="s">
        <v>13</v>
      </c>
      <c r="C13" s="26"/>
      <c r="D13" s="4"/>
      <c r="E13" s="29">
        <v>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4.25" thickBot="1">
      <c r="A14" s="49"/>
      <c r="B14" s="16" t="s">
        <v>14</v>
      </c>
      <c r="C14" s="27"/>
      <c r="D14" s="11"/>
      <c r="E14" s="88">
        <f>E12*E13</f>
        <v>24.900000000000006</v>
      </c>
      <c r="F14" s="87" t="s">
        <v>22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 thickTop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" thickBot="1" thickTop="1">
      <c r="A17" s="49"/>
      <c r="B17" s="21" t="s">
        <v>15</v>
      </c>
      <c r="C17" s="20"/>
      <c r="D17" s="20"/>
      <c r="E17" s="90">
        <f>E4-E14</f>
        <v>365.1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3.5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3.5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3.5" thickTop="1">
      <c r="A21" s="49"/>
      <c r="B21" s="156" t="s">
        <v>16</v>
      </c>
      <c r="C21" s="157"/>
      <c r="D21" s="15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49"/>
      <c r="B22" s="159" t="s">
        <v>17</v>
      </c>
      <c r="C22" s="160"/>
      <c r="D22" s="16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3.5" thickBot="1">
      <c r="A23" s="49"/>
      <c r="B23" s="162" t="s">
        <v>18</v>
      </c>
      <c r="C23" s="163"/>
      <c r="D23" s="16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3.5" thickTop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</sheetData>
  <sheetProtection password="D79C" sheet="1" selectLockedCells="1"/>
  <mergeCells count="3">
    <mergeCell ref="B21:D21"/>
    <mergeCell ref="B22:D22"/>
    <mergeCell ref="B23:D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V35"/>
  <sheetViews>
    <sheetView showGridLines="0" showRowColHeaders="0" zoomScale="70" zoomScaleNormal="70" zoomScalePageLayoutView="0" workbookViewId="0" topLeftCell="A1">
      <selection activeCell="E14" sqref="E14"/>
    </sheetView>
  </sheetViews>
  <sheetFormatPr defaultColWidth="9.140625" defaultRowHeight="12.75"/>
  <cols>
    <col min="1" max="1" width="6.8515625" style="91" customWidth="1"/>
    <col min="2" max="2" width="14.57421875" style="91" customWidth="1"/>
    <col min="3" max="3" width="8.7109375" style="91" customWidth="1"/>
    <col min="4" max="4" width="8.421875" style="91" customWidth="1"/>
    <col min="5" max="6" width="9.140625" style="91" customWidth="1"/>
    <col min="7" max="7" width="11.57421875" style="91" customWidth="1"/>
    <col min="8" max="8" width="6.00390625" style="91" customWidth="1"/>
    <col min="9" max="9" width="10.7109375" style="91" customWidth="1"/>
    <col min="10" max="10" width="9.140625" style="91" customWidth="1"/>
    <col min="11" max="11" width="24.140625" style="91" bestFit="1" customWidth="1"/>
    <col min="12" max="16384" width="9.140625" style="91" customWidth="1"/>
  </cols>
  <sheetData>
    <row r="1" spans="1:22" ht="12.75">
      <c r="A1" s="85"/>
      <c r="B1" s="51" t="s">
        <v>0</v>
      </c>
      <c r="C1" s="51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24" thickBot="1">
      <c r="A2" s="85"/>
      <c r="B2" s="147" t="s">
        <v>23</v>
      </c>
      <c r="C2" s="51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25.5" customHeight="1" thickTop="1">
      <c r="A3" s="85"/>
      <c r="B3" s="92"/>
      <c r="C3" s="134" t="s">
        <v>1</v>
      </c>
      <c r="D3" s="134" t="s">
        <v>2</v>
      </c>
      <c r="E3" s="94"/>
      <c r="F3" s="85"/>
      <c r="G3" s="95"/>
      <c r="H3" s="96"/>
      <c r="I3" s="135" t="s">
        <v>2</v>
      </c>
      <c r="J3" s="96"/>
      <c r="K3" s="98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6.25" thickBot="1">
      <c r="A4" s="85"/>
      <c r="B4" s="99" t="s">
        <v>3</v>
      </c>
      <c r="C4" s="100"/>
      <c r="D4" s="101"/>
      <c r="E4" s="17">
        <v>800</v>
      </c>
      <c r="F4" s="52" t="s">
        <v>4</v>
      </c>
      <c r="G4" s="36" t="s">
        <v>5</v>
      </c>
      <c r="H4" s="102"/>
      <c r="I4" s="102"/>
      <c r="J4" s="58">
        <v>210.2</v>
      </c>
      <c r="K4" s="103" t="s">
        <v>6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3.5" thickTop="1">
      <c r="A5" s="85"/>
      <c r="B5" s="99" t="s">
        <v>7</v>
      </c>
      <c r="C5" s="100"/>
      <c r="D5" s="104">
        <f>$J$4*100%</f>
        <v>210.2</v>
      </c>
      <c r="E5" s="9">
        <f>ROUNDDOWN(D5,2)</f>
        <v>210.2</v>
      </c>
      <c r="F5" s="85"/>
      <c r="G5" s="105"/>
      <c r="H5" s="106"/>
      <c r="I5" s="106"/>
      <c r="J5" s="106"/>
      <c r="K5" s="107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ht="38.25">
      <c r="A6" s="85"/>
      <c r="B6" s="99" t="s">
        <v>8</v>
      </c>
      <c r="C6" s="18">
        <v>2</v>
      </c>
      <c r="D6" s="101">
        <f>$J$4*50%</f>
        <v>105.1</v>
      </c>
      <c r="E6" s="60">
        <f>(ROUNDDOWN(D6,2))*C6</f>
        <v>210.2</v>
      </c>
      <c r="F6" s="85"/>
      <c r="G6" s="105"/>
      <c r="H6" s="106"/>
      <c r="I6" s="106"/>
      <c r="J6" s="106"/>
      <c r="K6" s="107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ht="13.5" thickBot="1">
      <c r="A7" s="85"/>
      <c r="B7" s="108" t="s">
        <v>9</v>
      </c>
      <c r="C7" s="109"/>
      <c r="D7" s="109"/>
      <c r="E7" s="61">
        <f>E4-E5-E6</f>
        <v>379.59999999999997</v>
      </c>
      <c r="F7" s="85"/>
      <c r="G7" s="105"/>
      <c r="H7" s="106"/>
      <c r="I7" s="106"/>
      <c r="J7" s="106"/>
      <c r="K7" s="107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3.5" thickTop="1">
      <c r="A8" s="85"/>
      <c r="B8" s="85"/>
      <c r="C8" s="85"/>
      <c r="D8" s="85"/>
      <c r="E8" s="85"/>
      <c r="F8" s="85"/>
      <c r="G8" s="105"/>
      <c r="H8" s="106"/>
      <c r="I8" s="106"/>
      <c r="J8" s="106"/>
      <c r="K8" s="107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ht="30.75" customHeight="1">
      <c r="A9" s="85"/>
      <c r="B9" s="85"/>
      <c r="C9" s="85"/>
      <c r="D9" s="85"/>
      <c r="E9" s="85"/>
      <c r="F9" s="85"/>
      <c r="G9" s="110" t="s">
        <v>10</v>
      </c>
      <c r="H9" s="111"/>
      <c r="I9" s="104">
        <f>$J$4*150%</f>
        <v>315.29999999999995</v>
      </c>
      <c r="J9" s="43">
        <f>ROUNDDOWN(I9,2)</f>
        <v>315.3</v>
      </c>
      <c r="K9" s="107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26.25" thickBot="1">
      <c r="A10" s="85"/>
      <c r="B10" s="150" t="s">
        <v>32</v>
      </c>
      <c r="C10" s="85"/>
      <c r="D10" s="85"/>
      <c r="E10" s="85"/>
      <c r="F10" s="85"/>
      <c r="G10" s="112" t="s">
        <v>11</v>
      </c>
      <c r="H10" s="113"/>
      <c r="I10" s="141">
        <f>J9/3</f>
        <v>105.10000000000001</v>
      </c>
      <c r="J10" s="44">
        <f>ROUNDDOWN(I10,2)</f>
        <v>105.1</v>
      </c>
      <c r="K10" s="11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ht="14.25" thickBot="1" thickTop="1">
      <c r="A11" s="85"/>
      <c r="B11" s="85" t="s">
        <v>31</v>
      </c>
      <c r="C11" s="85"/>
      <c r="D11" s="85"/>
      <c r="E11" s="85"/>
      <c r="F11" s="85"/>
      <c r="G11" s="116"/>
      <c r="H11" s="116"/>
      <c r="I11" s="131"/>
      <c r="J11" s="56"/>
      <c r="K11" s="118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ht="26.25" thickTop="1">
      <c r="A12" s="85"/>
      <c r="B12" s="142" t="s">
        <v>19</v>
      </c>
      <c r="C12" s="121"/>
      <c r="D12" s="132"/>
      <c r="E12" s="138">
        <f>E7-J9</f>
        <v>64.29999999999995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ht="12.75">
      <c r="A13" s="85"/>
      <c r="B13" s="99" t="s">
        <v>12</v>
      </c>
      <c r="C13" s="100"/>
      <c r="D13" s="125"/>
      <c r="E13" s="62">
        <f>J10</f>
        <v>105.1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</row>
    <row r="14" spans="1:22" ht="25.5">
      <c r="A14" s="85"/>
      <c r="B14" s="99" t="s">
        <v>13</v>
      </c>
      <c r="C14" s="124"/>
      <c r="D14" s="125"/>
      <c r="E14" s="29">
        <v>1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ht="13.5" thickBot="1">
      <c r="A15" s="85"/>
      <c r="B15" s="108" t="s">
        <v>14</v>
      </c>
      <c r="C15" s="127"/>
      <c r="D15" s="109"/>
      <c r="E15" s="88">
        <f>E12+E13*E14</f>
        <v>169.39999999999995</v>
      </c>
      <c r="F15" s="87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</row>
    <row r="16" spans="1:22" ht="14.25" thickBot="1" thickTop="1">
      <c r="A16" s="85"/>
      <c r="B16" s="85"/>
      <c r="C16" s="85"/>
      <c r="D16" s="85"/>
      <c r="E16" s="143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ht="27" thickBot="1" thickTop="1">
      <c r="A17" s="85"/>
      <c r="B17" s="144" t="s">
        <v>15</v>
      </c>
      <c r="C17" s="129"/>
      <c r="D17" s="129"/>
      <c r="E17" s="90">
        <f>E4-E15</f>
        <v>630.6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ht="14.25" thickBot="1" thickTop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ht="13.5" thickTop="1">
      <c r="A19" s="85"/>
      <c r="B19" s="156" t="s">
        <v>16</v>
      </c>
      <c r="C19" s="157"/>
      <c r="D19" s="158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1:22" ht="12.75">
      <c r="A20" s="85"/>
      <c r="B20" s="159" t="s">
        <v>17</v>
      </c>
      <c r="C20" s="160"/>
      <c r="D20" s="161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1:22" ht="13.5" thickBot="1">
      <c r="A21" s="85"/>
      <c r="B21" s="162" t="s">
        <v>18</v>
      </c>
      <c r="C21" s="163"/>
      <c r="D21" s="16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 ht="13.5" thickTop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 ht="12.75">
      <c r="A23" s="85"/>
      <c r="B23" s="168" t="s">
        <v>38</v>
      </c>
      <c r="C23" s="169"/>
      <c r="D23" s="169"/>
      <c r="E23" s="169"/>
      <c r="F23" s="169"/>
      <c r="G23" s="169"/>
      <c r="H23" s="169"/>
      <c r="I23" s="169"/>
      <c r="J23" s="169"/>
      <c r="K23" s="170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1:22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1:22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</row>
    <row r="27" spans="1:22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</row>
    <row r="28" spans="1:22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</row>
    <row r="29" spans="1:22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</row>
    <row r="30" spans="1:22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1:22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</row>
    <row r="33" spans="1:2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1:22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</sheetData>
  <sheetProtection password="D79C" sheet="1" selectLockedCells="1"/>
  <mergeCells count="4">
    <mergeCell ref="B19:D19"/>
    <mergeCell ref="B20:D20"/>
    <mergeCell ref="B21:D21"/>
    <mergeCell ref="B23:K2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38"/>
  <sheetViews>
    <sheetView showGridLines="0" showRowColHeaders="0" zoomScale="70" zoomScaleNormal="70" zoomScalePageLayoutView="0" workbookViewId="0" topLeftCell="A1">
      <selection activeCell="J4" sqref="J4"/>
    </sheetView>
  </sheetViews>
  <sheetFormatPr defaultColWidth="9.140625" defaultRowHeight="12.75"/>
  <cols>
    <col min="2" max="2" width="14.57421875" style="0" customWidth="1"/>
    <col min="3" max="3" width="9.57421875" style="0" customWidth="1"/>
    <col min="4" max="4" width="7.140625" style="0" customWidth="1"/>
    <col min="7" max="7" width="11.57421875" style="0" customWidth="1"/>
    <col min="8" max="8" width="8.140625" style="0" customWidth="1"/>
    <col min="9" max="9" width="6.421875" style="0" customWidth="1"/>
    <col min="11" max="11" width="24.140625" style="0" bestFit="1" customWidth="1"/>
  </cols>
  <sheetData>
    <row r="1" spans="1:17" ht="23.25">
      <c r="A1" s="49"/>
      <c r="B1" s="50" t="s">
        <v>0</v>
      </c>
      <c r="C1" s="51"/>
      <c r="D1" s="49"/>
      <c r="E1" s="49"/>
      <c r="F1" s="49"/>
      <c r="G1" s="49"/>
      <c r="H1" s="49"/>
      <c r="I1" s="49"/>
      <c r="J1" s="49"/>
      <c r="K1" s="147" t="s">
        <v>28</v>
      </c>
      <c r="L1" s="49"/>
      <c r="M1" s="49"/>
      <c r="N1" s="49"/>
      <c r="O1" s="49"/>
      <c r="P1" s="49"/>
      <c r="Q1" s="49"/>
    </row>
    <row r="2" spans="1:17" ht="18.75" thickBot="1">
      <c r="A2" s="49"/>
      <c r="B2" s="50"/>
      <c r="C2" s="51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9.25" customHeight="1" thickTop="1">
      <c r="A3" s="49"/>
      <c r="B3" s="6"/>
      <c r="C3" s="14" t="s">
        <v>1</v>
      </c>
      <c r="D3" s="14" t="s">
        <v>2</v>
      </c>
      <c r="E3" s="7"/>
      <c r="F3" s="49"/>
      <c r="G3" s="32"/>
      <c r="H3" s="33"/>
      <c r="I3" s="34" t="s">
        <v>2</v>
      </c>
      <c r="J3" s="33"/>
      <c r="K3" s="35"/>
      <c r="L3" s="49"/>
      <c r="M3" s="49"/>
      <c r="N3" s="49"/>
      <c r="O3" s="49"/>
      <c r="P3" s="49"/>
      <c r="Q3" s="49"/>
    </row>
    <row r="4" spans="1:17" ht="26.25" thickBot="1">
      <c r="A4" s="49"/>
      <c r="B4" s="15" t="s">
        <v>3</v>
      </c>
      <c r="C4" s="1"/>
      <c r="D4" s="2"/>
      <c r="E4" s="17">
        <v>500</v>
      </c>
      <c r="F4" s="52" t="s">
        <v>4</v>
      </c>
      <c r="G4" s="36" t="s">
        <v>5</v>
      </c>
      <c r="H4" s="37"/>
      <c r="I4" s="37"/>
      <c r="J4" s="30">
        <v>210.2</v>
      </c>
      <c r="K4" s="40" t="s">
        <v>6</v>
      </c>
      <c r="L4" s="49"/>
      <c r="M4" s="49"/>
      <c r="N4" s="49"/>
      <c r="O4" s="49"/>
      <c r="P4" s="49"/>
      <c r="Q4" s="49"/>
    </row>
    <row r="5" spans="1:17" ht="14.25" thickTop="1">
      <c r="A5" s="49"/>
      <c r="B5" s="15" t="s">
        <v>7</v>
      </c>
      <c r="C5" s="1"/>
      <c r="D5" s="3">
        <f>$J$4*100%</f>
        <v>210.2</v>
      </c>
      <c r="E5" s="9">
        <f>ROUNDDOWN(D5,2)</f>
        <v>210.2</v>
      </c>
      <c r="F5" s="49"/>
      <c r="G5" s="38"/>
      <c r="H5" s="39"/>
      <c r="I5" s="39"/>
      <c r="J5" s="39"/>
      <c r="K5" s="41"/>
      <c r="L5" s="49"/>
      <c r="M5" s="49"/>
      <c r="N5" s="49"/>
      <c r="O5" s="49"/>
      <c r="P5" s="49"/>
      <c r="Q5" s="49"/>
    </row>
    <row r="6" spans="1:17" ht="38.25">
      <c r="A6" s="49"/>
      <c r="B6" s="15" t="s">
        <v>8</v>
      </c>
      <c r="C6" s="18">
        <v>2</v>
      </c>
      <c r="D6" s="3">
        <f>$J$4*50%</f>
        <v>105.1</v>
      </c>
      <c r="E6" s="9">
        <f>(ROUNDDOWN(D6,2))*C6</f>
        <v>210.2</v>
      </c>
      <c r="F6" s="49"/>
      <c r="G6" s="38"/>
      <c r="H6" s="39"/>
      <c r="I6" s="39"/>
      <c r="J6" s="39"/>
      <c r="K6" s="41"/>
      <c r="L6" s="49"/>
      <c r="M6" s="49"/>
      <c r="N6" s="49"/>
      <c r="O6" s="49"/>
      <c r="P6" s="49"/>
      <c r="Q6" s="49"/>
    </row>
    <row r="7" spans="1:17" ht="14.25" thickBot="1">
      <c r="A7" s="49"/>
      <c r="B7" s="16" t="s">
        <v>9</v>
      </c>
      <c r="C7" s="11"/>
      <c r="D7" s="12"/>
      <c r="E7" s="13">
        <f>E4-E5-E6</f>
        <v>79.60000000000002</v>
      </c>
      <c r="F7" s="49"/>
      <c r="G7" s="38"/>
      <c r="H7" s="39"/>
      <c r="I7" s="39"/>
      <c r="J7" s="39"/>
      <c r="K7" s="41"/>
      <c r="L7" s="49"/>
      <c r="M7" s="49"/>
      <c r="N7" s="49"/>
      <c r="O7" s="49"/>
      <c r="P7" s="49"/>
      <c r="Q7" s="49"/>
    </row>
    <row r="8" spans="1:17" ht="51.75" thickTop="1">
      <c r="A8" s="49"/>
      <c r="B8" s="49"/>
      <c r="C8" s="49"/>
      <c r="D8" s="49"/>
      <c r="E8" s="49"/>
      <c r="F8" s="49"/>
      <c r="G8" s="45" t="s">
        <v>10</v>
      </c>
      <c r="H8" s="47"/>
      <c r="I8" s="3">
        <f>$J$4*150%</f>
        <v>315.29999999999995</v>
      </c>
      <c r="J8" s="43">
        <f>ROUNDDOWN(I8,2)</f>
        <v>315.3</v>
      </c>
      <c r="K8" s="41"/>
      <c r="L8" s="49"/>
      <c r="M8" s="49"/>
      <c r="N8" s="49"/>
      <c r="O8" s="49"/>
      <c r="P8" s="49"/>
      <c r="Q8" s="49"/>
    </row>
    <row r="9" spans="1:17" ht="14.25" thickBot="1">
      <c r="A9" s="49"/>
      <c r="B9" s="150" t="s">
        <v>32</v>
      </c>
      <c r="C9" s="49"/>
      <c r="D9" s="49"/>
      <c r="E9" s="49"/>
      <c r="F9" s="49"/>
      <c r="G9" s="46" t="s">
        <v>11</v>
      </c>
      <c r="H9" s="48"/>
      <c r="I9" s="31">
        <f>J8/3</f>
        <v>105.10000000000001</v>
      </c>
      <c r="J9" s="44">
        <f>ROUNDDOWN(I9,2)</f>
        <v>105.1</v>
      </c>
      <c r="K9" s="42"/>
      <c r="L9" s="49"/>
      <c r="M9" s="49"/>
      <c r="N9" s="49"/>
      <c r="O9" s="49"/>
      <c r="P9" s="49"/>
      <c r="Q9" s="49"/>
    </row>
    <row r="10" spans="1:17" ht="14.25" thickTop="1">
      <c r="A10" s="49"/>
      <c r="B10" s="149" t="s">
        <v>34</v>
      </c>
      <c r="C10" s="49"/>
      <c r="D10" s="49"/>
      <c r="E10" s="49"/>
      <c r="F10" s="49"/>
      <c r="G10" s="54"/>
      <c r="H10" s="54"/>
      <c r="I10" s="55"/>
      <c r="J10" s="56"/>
      <c r="K10" s="57"/>
      <c r="L10" s="49"/>
      <c r="M10" s="49"/>
      <c r="N10" s="49"/>
      <c r="O10" s="49"/>
      <c r="P10" s="49"/>
      <c r="Q10" s="49"/>
    </row>
    <row r="11" spans="1:17" ht="13.5" thickBot="1">
      <c r="A11" s="49"/>
      <c r="B11" s="53"/>
      <c r="C11" s="53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3.5" thickTop="1">
      <c r="A12" s="49"/>
      <c r="B12" s="28" t="s">
        <v>12</v>
      </c>
      <c r="C12" s="23"/>
      <c r="D12" s="24"/>
      <c r="E12" s="25">
        <f>E7/3</f>
        <v>26.533333333333342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5.5">
      <c r="A13" s="49"/>
      <c r="B13" s="15" t="s">
        <v>13</v>
      </c>
      <c r="C13" s="26"/>
      <c r="D13" s="4"/>
      <c r="E13" s="29">
        <v>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4.25" thickBot="1">
      <c r="A14" s="49"/>
      <c r="B14" s="16" t="s">
        <v>14</v>
      </c>
      <c r="C14" s="27"/>
      <c r="D14" s="11"/>
      <c r="E14" s="88">
        <f>E12*E13</f>
        <v>26.533333333333342</v>
      </c>
      <c r="F14" s="87" t="s">
        <v>22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 thickTop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" thickBot="1" thickTop="1">
      <c r="A17" s="49"/>
      <c r="B17" s="21" t="s">
        <v>15</v>
      </c>
      <c r="C17" s="20"/>
      <c r="D17" s="20"/>
      <c r="E17" s="90">
        <f>E4-E14</f>
        <v>473.46666666666664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3.5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3.5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3.5" thickTop="1">
      <c r="A21" s="49"/>
      <c r="B21" s="156" t="s">
        <v>16</v>
      </c>
      <c r="C21" s="157"/>
      <c r="D21" s="15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49"/>
      <c r="B22" s="159" t="s">
        <v>17</v>
      </c>
      <c r="C22" s="160"/>
      <c r="D22" s="16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3.5" thickBot="1">
      <c r="A23" s="49"/>
      <c r="B23" s="162" t="s">
        <v>18</v>
      </c>
      <c r="C23" s="163"/>
      <c r="D23" s="16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3.5" thickTop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</sheetData>
  <sheetProtection password="D79C" sheet="1" selectLockedCells="1"/>
  <mergeCells count="3">
    <mergeCell ref="B21:D21"/>
    <mergeCell ref="B22:D22"/>
    <mergeCell ref="B23:D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nova</cp:lastModifiedBy>
  <cp:lastPrinted>2010-08-12T16:48:02Z</cp:lastPrinted>
  <dcterms:created xsi:type="dcterms:W3CDTF">2009-10-30T20:10:47Z</dcterms:created>
  <dcterms:modified xsi:type="dcterms:W3CDTF">2019-10-15T09:03:32Z</dcterms:modified>
  <cp:category/>
  <cp:version/>
  <cp:contentType/>
  <cp:contentStatus/>
</cp:coreProperties>
</file>