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encj\OneDrive - Lasselsberger GMBH\Plocha\Jenč\"/>
    </mc:Choice>
  </mc:AlternateContent>
  <xr:revisionPtr revIDLastSave="0" documentId="8_{F086E5B2-0617-4E47-95D3-6D2F60672DF3}" xr6:coauthVersionLast="46" xr6:coauthVersionMax="46" xr10:uidLastSave="{00000000-0000-0000-0000-000000000000}"/>
  <bookViews>
    <workbookView xWindow="-120" yWindow="-120" windowWidth="19440" windowHeight="15000" activeTab="2" xr2:uid="{00000000-000D-0000-FFFF-FFFF00000000}"/>
  </bookViews>
  <sheets>
    <sheet name="účastníci" sheetId="1" r:id="rId1"/>
    <sheet name="zápasy" sheetId="2" r:id="rId2"/>
    <sheet name="výsledky" sheetId="3" r:id="rId3"/>
  </sheets>
  <definedNames>
    <definedName name="_xlnm._FilterDatabase" localSheetId="0" hidden="1">účastníci!$B$3:$H$17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L21" i="3" l="1"/>
  <c r="BI21" i="3"/>
  <c r="BF21" i="3"/>
  <c r="BC21" i="3"/>
  <c r="AZ21" i="3"/>
  <c r="AW21" i="3"/>
  <c r="AT21" i="3"/>
  <c r="AQ21" i="3"/>
  <c r="AN21" i="3"/>
  <c r="BL19" i="3"/>
  <c r="BI19" i="3"/>
  <c r="BF19" i="3"/>
  <c r="BC19" i="3"/>
  <c r="AZ19" i="3"/>
  <c r="AW19" i="3"/>
  <c r="AT19" i="3"/>
  <c r="AQ19" i="3"/>
  <c r="AN19" i="3"/>
  <c r="BL17" i="3"/>
  <c r="BI17" i="3"/>
  <c r="BF17" i="3"/>
  <c r="BC17" i="3"/>
  <c r="AZ17" i="3"/>
  <c r="AW17" i="3"/>
  <c r="AT17" i="3"/>
  <c r="AQ17" i="3"/>
  <c r="AN17" i="3"/>
  <c r="BL15" i="3"/>
  <c r="BI15" i="3"/>
  <c r="BF15" i="3"/>
  <c r="BC15" i="3"/>
  <c r="AZ15" i="3"/>
  <c r="AW15" i="3"/>
  <c r="AT15" i="3"/>
  <c r="AQ15" i="3"/>
  <c r="AN15" i="3"/>
  <c r="BL13" i="3"/>
  <c r="BI13" i="3"/>
  <c r="BF13" i="3"/>
  <c r="BC13" i="3"/>
  <c r="AZ13" i="3"/>
  <c r="AW13" i="3"/>
  <c r="AT13" i="3"/>
  <c r="AQ13" i="3"/>
  <c r="AN13" i="3"/>
  <c r="BL11" i="3"/>
  <c r="BI11" i="3"/>
  <c r="BF11" i="3"/>
  <c r="BC11" i="3"/>
  <c r="AZ11" i="3"/>
  <c r="AW11" i="3"/>
  <c r="AT11" i="3"/>
  <c r="AQ11" i="3"/>
  <c r="AN11" i="3"/>
  <c r="BL9" i="3"/>
  <c r="BI9" i="3"/>
  <c r="BF9" i="3"/>
  <c r="BC9" i="3"/>
  <c r="AZ9" i="3"/>
  <c r="AW9" i="3"/>
  <c r="AT9" i="3"/>
  <c r="AQ9" i="3"/>
  <c r="AN9" i="3"/>
  <c r="BL7" i="3"/>
  <c r="BI7" i="3"/>
  <c r="BF7" i="3"/>
  <c r="BC7" i="3"/>
  <c r="AZ7" i="3"/>
  <c r="AW7" i="3"/>
  <c r="AT7" i="3"/>
  <c r="AQ7" i="3"/>
  <c r="AN7" i="3"/>
  <c r="BL5" i="3"/>
  <c r="BI5" i="3"/>
  <c r="BF5" i="3"/>
  <c r="BC5" i="3"/>
  <c r="AZ5" i="3"/>
  <c r="AW5" i="3"/>
  <c r="AT5" i="3"/>
  <c r="AQ5" i="3"/>
  <c r="AN5" i="3"/>
  <c r="BL23" i="3"/>
  <c r="BI23" i="3"/>
  <c r="BF23" i="3"/>
  <c r="BC23" i="3"/>
  <c r="AZ23" i="3"/>
  <c r="AW23" i="3"/>
  <c r="AT23" i="3"/>
  <c r="AQ23" i="3"/>
  <c r="AN23" i="3"/>
  <c r="AI23" i="3"/>
  <c r="AI21" i="3"/>
  <c r="AI19" i="3"/>
  <c r="AI17" i="3"/>
  <c r="AI15" i="3"/>
  <c r="AI13" i="3"/>
  <c r="AI11" i="3"/>
  <c r="AI9" i="3"/>
  <c r="AI7" i="3"/>
  <c r="AI5" i="3"/>
  <c r="AH23" i="3"/>
  <c r="AH21" i="3"/>
  <c r="AH19" i="3"/>
  <c r="AH17" i="3"/>
  <c r="AH15" i="3"/>
  <c r="AH13" i="3"/>
  <c r="AH11" i="3"/>
  <c r="AH9" i="3"/>
  <c r="AH7" i="3"/>
  <c r="AH5" i="3"/>
  <c r="D26" i="3" l="1"/>
  <c r="D27" i="3" l="1"/>
  <c r="D30" i="3" s="1"/>
  <c r="T4" i="2"/>
  <c r="D29" i="3" l="1"/>
  <c r="Z21" i="3"/>
  <c r="W19" i="3"/>
  <c r="W21" i="3"/>
  <c r="T17" i="3"/>
  <c r="T19" i="3"/>
  <c r="T21" i="3"/>
  <c r="Q15" i="3"/>
  <c r="Q17" i="3"/>
  <c r="Q19" i="3"/>
  <c r="Q21" i="3"/>
  <c r="AC19" i="3"/>
  <c r="Z17" i="3"/>
  <c r="AC17" i="3"/>
  <c r="W15" i="3"/>
  <c r="Z15" i="3"/>
  <c r="AC15" i="3"/>
  <c r="T13" i="3"/>
  <c r="W13" i="3"/>
  <c r="Z13" i="3"/>
  <c r="AC13" i="3"/>
  <c r="U4" i="3"/>
  <c r="X4" i="3"/>
  <c r="AA4" i="3"/>
  <c r="AD4" i="3"/>
  <c r="AC23" i="3"/>
  <c r="Z23" i="3"/>
  <c r="W23" i="3"/>
  <c r="T23" i="3"/>
  <c r="AC11" i="3"/>
  <c r="Z11" i="3"/>
  <c r="W11" i="3"/>
  <c r="T11" i="3"/>
  <c r="AC9" i="3"/>
  <c r="Z9" i="3"/>
  <c r="W9" i="3"/>
  <c r="T9" i="3"/>
  <c r="AC7" i="3"/>
  <c r="Z7" i="3"/>
  <c r="W7" i="3"/>
  <c r="T7" i="3"/>
  <c r="AC5" i="3"/>
  <c r="Z5" i="3"/>
  <c r="W5" i="3"/>
  <c r="T5" i="3"/>
  <c r="C24" i="3"/>
  <c r="C23" i="3"/>
  <c r="B23" i="3"/>
  <c r="C22" i="3"/>
  <c r="AF21" i="3"/>
  <c r="N21" i="3"/>
  <c r="K21" i="3"/>
  <c r="H21" i="3"/>
  <c r="E21" i="3"/>
  <c r="C21" i="3"/>
  <c r="C20" i="3"/>
  <c r="AF19" i="3"/>
  <c r="N19" i="3"/>
  <c r="K19" i="3"/>
  <c r="H19" i="3"/>
  <c r="E19" i="3"/>
  <c r="C19" i="3"/>
  <c r="C18" i="3"/>
  <c r="AF17" i="3"/>
  <c r="N17" i="3"/>
  <c r="K17" i="3"/>
  <c r="H17" i="3"/>
  <c r="E17" i="3"/>
  <c r="C17" i="3"/>
  <c r="C16" i="3"/>
  <c r="AF15" i="3"/>
  <c r="N15" i="3"/>
  <c r="K15" i="3"/>
  <c r="H15" i="3"/>
  <c r="E15" i="3"/>
  <c r="C15" i="3"/>
  <c r="B15" i="3"/>
  <c r="B17" i="3" s="1"/>
  <c r="B19" i="3" s="1"/>
  <c r="B21" i="3" s="1"/>
  <c r="S4" i="3" l="1"/>
  <c r="L8" i="2"/>
  <c r="Y4" i="3"/>
  <c r="V4" i="3"/>
  <c r="AB4" i="3"/>
  <c r="BM15" i="3"/>
  <c r="BM19" i="3"/>
  <c r="BM21" i="3"/>
  <c r="BM17" i="3"/>
  <c r="Q23" i="3"/>
  <c r="N23" i="3"/>
  <c r="K23" i="3"/>
  <c r="H23" i="3"/>
  <c r="E23" i="3"/>
  <c r="AF13" i="3"/>
  <c r="N13" i="3"/>
  <c r="K13" i="3"/>
  <c r="H13" i="3"/>
  <c r="E13" i="3"/>
  <c r="AF11" i="3"/>
  <c r="Q11" i="3"/>
  <c r="K11" i="3"/>
  <c r="H11" i="3"/>
  <c r="E11" i="3"/>
  <c r="B3" i="3"/>
  <c r="AF9" i="3"/>
  <c r="AF7" i="3"/>
  <c r="AF5" i="3"/>
  <c r="K5" i="3"/>
  <c r="K7" i="3"/>
  <c r="N9" i="3"/>
  <c r="N7" i="3"/>
  <c r="N5" i="3"/>
  <c r="Q5" i="3"/>
  <c r="Q7" i="3"/>
  <c r="Q9" i="3"/>
  <c r="H9" i="3"/>
  <c r="E9" i="3"/>
  <c r="E7" i="3"/>
  <c r="D4" i="2"/>
  <c r="C5" i="2" s="1"/>
  <c r="D5" i="2" s="1"/>
  <c r="C6" i="2" s="1"/>
  <c r="D6" i="2" s="1"/>
  <c r="C7" i="2" s="1"/>
  <c r="D7" i="2" s="1"/>
  <c r="C8" i="2" s="1"/>
  <c r="D8" i="2" s="1"/>
  <c r="C9" i="2" s="1"/>
  <c r="D9" i="2" s="1"/>
  <c r="C10" i="2" s="1"/>
  <c r="D10" i="2" s="1"/>
  <c r="C11" i="2" s="1"/>
  <c r="D11" i="2" s="1"/>
  <c r="C12" i="2" s="1"/>
  <c r="D12" i="2" s="1"/>
  <c r="BM23" i="3"/>
  <c r="BM9" i="3"/>
  <c r="BM5" i="3"/>
  <c r="BM7" i="3"/>
  <c r="BM13" i="3"/>
  <c r="BM11" i="3"/>
  <c r="H5" i="3"/>
  <c r="AG4" i="3"/>
  <c r="R4" i="3"/>
  <c r="O4" i="3"/>
  <c r="L4" i="3"/>
  <c r="I4" i="3"/>
  <c r="AE4" i="3"/>
  <c r="C14" i="3"/>
  <c r="C13" i="3"/>
  <c r="C12" i="3"/>
  <c r="C11" i="3"/>
  <c r="C10" i="3"/>
  <c r="C9" i="3"/>
  <c r="C8" i="3"/>
  <c r="C7" i="3"/>
  <c r="C6" i="3"/>
  <c r="C5" i="3"/>
  <c r="B7" i="3"/>
  <c r="B9" i="3" s="1"/>
  <c r="B11" i="3" s="1"/>
  <c r="B13" i="3" s="1"/>
  <c r="G4" i="3" l="1"/>
  <c r="L12" i="2" s="1"/>
  <c r="P4" i="3"/>
  <c r="H5" i="2" s="1"/>
  <c r="N8" i="2"/>
  <c r="H9" i="2"/>
  <c r="J4" i="3"/>
  <c r="L5" i="2" s="1"/>
  <c r="H7" i="2"/>
  <c r="N10" i="2"/>
  <c r="N6" i="2"/>
  <c r="F9" i="2"/>
  <c r="F7" i="2"/>
  <c r="F11" i="2"/>
  <c r="F5" i="2"/>
  <c r="M4" i="3"/>
  <c r="J5" i="2" s="1"/>
  <c r="D4" i="3"/>
  <c r="L10" i="2" s="1"/>
  <c r="J11" i="2" l="1"/>
  <c r="H4" i="2"/>
  <c r="F6" i="2"/>
  <c r="F8" i="2"/>
  <c r="N4" i="2"/>
  <c r="L9" i="2"/>
  <c r="H10" i="2"/>
  <c r="J7" i="2"/>
  <c r="J10" i="2"/>
  <c r="F10" i="2"/>
  <c r="F12" i="2"/>
  <c r="L6" i="2"/>
  <c r="N7" i="2"/>
  <c r="J8" i="2"/>
  <c r="J4" i="2"/>
  <c r="L11" i="2"/>
  <c r="N9" i="2"/>
  <c r="H6" i="2"/>
  <c r="J6" i="2"/>
  <c r="N11" i="2"/>
  <c r="H8" i="2"/>
  <c r="L4" i="2"/>
  <c r="H12" i="2"/>
  <c r="N12" i="2"/>
  <c r="F4" i="2"/>
  <c r="J9" i="2"/>
  <c r="H11" i="2"/>
  <c r="L7" i="2"/>
  <c r="N5" i="2"/>
  <c r="J1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Vágner Josef</author>
  </authors>
  <commentList>
    <comment ref="H4" authorId="0" shapeId="0" xr:uid="{565CD212-3875-4E5D-992B-606C061F68C5}">
      <text>
        <r>
          <rPr>
            <b/>
            <sz val="9"/>
            <color indexed="81"/>
            <rFont val="Tahoma"/>
            <family val="2"/>
            <charset val="238"/>
          </rPr>
          <t>Vágner Josef:</t>
        </r>
        <r>
          <rPr>
            <sz val="9"/>
            <color indexed="81"/>
            <rFont val="Tahoma"/>
            <family val="2"/>
            <charset val="238"/>
          </rPr>
          <t xml:space="preserve">
Převodem 400,- za vojici 29.4.</t>
        </r>
      </text>
    </comment>
    <comment ref="H6" authorId="0" shapeId="0" xr:uid="{F7799D93-B73B-4E8D-94DF-CC4BBF25CC5E}">
      <text>
        <r>
          <rPr>
            <b/>
            <sz val="9"/>
            <color indexed="81"/>
            <rFont val="Tahoma"/>
            <family val="2"/>
            <charset val="238"/>
          </rPr>
          <t>Vágner Josef:</t>
        </r>
        <r>
          <rPr>
            <sz val="9"/>
            <color indexed="81"/>
            <rFont val="Tahoma"/>
            <family val="2"/>
            <charset val="238"/>
          </rPr>
          <t xml:space="preserve">
převodem 5.5.</t>
        </r>
      </text>
    </comment>
    <comment ref="H7" authorId="0" shapeId="0" xr:uid="{2548D93C-D831-4451-9E06-A2D7E265462A}">
      <text>
        <r>
          <rPr>
            <b/>
            <sz val="9"/>
            <color indexed="81"/>
            <rFont val="Tahoma"/>
            <family val="2"/>
            <charset val="238"/>
          </rPr>
          <t>Vágner Josef:</t>
        </r>
        <r>
          <rPr>
            <sz val="9"/>
            <color indexed="81"/>
            <rFont val="Tahoma"/>
            <family val="2"/>
            <charset val="238"/>
          </rPr>
          <t xml:space="preserve">
převodem 6.5.</t>
        </r>
      </text>
    </comment>
    <comment ref="H9" authorId="0" shapeId="0" xr:uid="{FE29737D-19CC-4964-A453-EE496391A91A}">
      <text>
        <r>
          <rPr>
            <b/>
            <sz val="9"/>
            <color indexed="81"/>
            <rFont val="Tahoma"/>
            <family val="2"/>
            <charset val="238"/>
          </rPr>
          <t>Vágner Josef:</t>
        </r>
        <r>
          <rPr>
            <sz val="9"/>
            <color indexed="81"/>
            <rFont val="Tahoma"/>
            <family val="2"/>
            <charset val="238"/>
          </rPr>
          <t xml:space="preserve">
převodem 25.10.</t>
        </r>
      </text>
    </comment>
    <comment ref="H10" authorId="0" shapeId="0" xr:uid="{A6EDDB49-772E-4344-947E-088DE3086782}">
      <text>
        <r>
          <rPr>
            <b/>
            <sz val="9"/>
            <color indexed="81"/>
            <rFont val="Tahoma"/>
            <family val="2"/>
            <charset val="238"/>
          </rPr>
          <t>Vágner Josef:</t>
        </r>
        <r>
          <rPr>
            <sz val="9"/>
            <color indexed="81"/>
            <rFont val="Tahoma"/>
            <family val="2"/>
            <charset val="238"/>
          </rPr>
          <t xml:space="preserve">
převodem 18.10.</t>
        </r>
      </text>
    </comment>
    <comment ref="H11" authorId="0" shapeId="0" xr:uid="{EE375D80-0F88-4729-8240-75AFB889B8AF}">
      <text>
        <r>
          <rPr>
            <b/>
            <sz val="9"/>
            <color indexed="81"/>
            <rFont val="Tahoma"/>
            <family val="2"/>
            <charset val="238"/>
          </rPr>
          <t>Vágner Josef:</t>
        </r>
        <r>
          <rPr>
            <sz val="9"/>
            <color indexed="81"/>
            <rFont val="Tahoma"/>
            <family val="2"/>
            <charset val="238"/>
          </rPr>
          <t xml:space="preserve">
v hotovosti 3.6.</t>
        </r>
      </text>
    </comment>
    <comment ref="H12" authorId="0" shapeId="0" xr:uid="{BE68C6E8-2B47-40DE-920C-014FA1220273}">
      <text>
        <r>
          <rPr>
            <b/>
            <sz val="9"/>
            <color indexed="81"/>
            <rFont val="Tahoma"/>
            <family val="2"/>
            <charset val="238"/>
          </rPr>
          <t>Vágner Josef:</t>
        </r>
        <r>
          <rPr>
            <sz val="9"/>
            <color indexed="81"/>
            <rFont val="Tahoma"/>
            <family val="2"/>
            <charset val="238"/>
          </rPr>
          <t xml:space="preserve">
převodem 7.5.</t>
        </r>
      </text>
    </comment>
    <comment ref="H13" authorId="0" shapeId="0" xr:uid="{B70D440D-2D22-4B5E-94AF-88E18947E1B4}">
      <text>
        <r>
          <rPr>
            <b/>
            <sz val="9"/>
            <color indexed="81"/>
            <rFont val="Tahoma"/>
            <family val="2"/>
            <charset val="238"/>
          </rPr>
          <t>Vágner Josef:</t>
        </r>
        <r>
          <rPr>
            <sz val="9"/>
            <color indexed="81"/>
            <rFont val="Tahoma"/>
            <family val="2"/>
            <charset val="238"/>
          </rPr>
          <t xml:space="preserve">
převodem 18.5.</t>
        </r>
      </text>
    </comment>
    <comment ref="H14" authorId="0" shapeId="0" xr:uid="{51CD5751-EDDE-4623-B5FE-3A016CB29B81}">
      <text>
        <r>
          <rPr>
            <b/>
            <sz val="9"/>
            <color indexed="81"/>
            <rFont val="Tahoma"/>
            <family val="2"/>
            <charset val="238"/>
          </rPr>
          <t>Vágner Josef:</t>
        </r>
        <r>
          <rPr>
            <sz val="9"/>
            <color indexed="81"/>
            <rFont val="Tahoma"/>
            <family val="2"/>
            <charset val="238"/>
          </rPr>
          <t xml:space="preserve">
Převodem 400,- za vojici 12.5.; vráceno 200,- 18.5.</t>
        </r>
      </text>
    </comment>
    <comment ref="H15" authorId="0" shapeId="0" xr:uid="{B4A21003-34CB-472A-9C91-8B7CBBFB334E}">
      <text>
        <r>
          <rPr>
            <b/>
            <sz val="9"/>
            <color indexed="81"/>
            <rFont val="Tahoma"/>
            <family val="2"/>
            <charset val="238"/>
          </rPr>
          <t>Vágner Josef:</t>
        </r>
        <r>
          <rPr>
            <sz val="9"/>
            <color indexed="81"/>
            <rFont val="Tahoma"/>
            <family val="2"/>
            <charset val="238"/>
          </rPr>
          <t xml:space="preserve">
převodem 14.5.</t>
        </r>
      </text>
    </comment>
    <comment ref="H16" authorId="0" shapeId="0" xr:uid="{B9C8E362-676A-4CDA-B3A6-A6E7FEEC2491}">
      <text>
        <r>
          <rPr>
            <b/>
            <sz val="9"/>
            <color indexed="81"/>
            <rFont val="Tahoma"/>
            <family val="2"/>
            <charset val="238"/>
          </rPr>
          <t>Vágner Josef:</t>
        </r>
        <r>
          <rPr>
            <sz val="9"/>
            <color indexed="81"/>
            <rFont val="Tahoma"/>
            <family val="2"/>
            <charset val="238"/>
          </rPr>
          <t xml:space="preserve">
Převodem 400,- za vojici 9.5.</t>
        </r>
      </text>
    </comment>
    <comment ref="H18" authorId="0" shapeId="0" xr:uid="{E7E2153D-9A7D-4806-9B2F-AEB20A47073D}">
      <text>
        <r>
          <rPr>
            <b/>
            <sz val="9"/>
            <color indexed="81"/>
            <rFont val="Tahoma"/>
            <family val="2"/>
            <charset val="238"/>
          </rPr>
          <t>Vágner Josef:</t>
        </r>
        <r>
          <rPr>
            <sz val="9"/>
            <color indexed="81"/>
            <rFont val="Tahoma"/>
            <family val="2"/>
            <charset val="238"/>
          </rPr>
          <t xml:space="preserve">
Převodem 400,- za vojici 18.5.</t>
        </r>
      </text>
    </comment>
    <comment ref="H20" authorId="0" shapeId="0" xr:uid="{867BEA82-06DD-41F9-A53D-B3B7EC6D1B55}">
      <text>
        <r>
          <rPr>
            <b/>
            <sz val="9"/>
            <color indexed="81"/>
            <rFont val="Tahoma"/>
            <family val="2"/>
            <charset val="238"/>
          </rPr>
          <t>Vágner Josef:</t>
        </r>
        <r>
          <rPr>
            <sz val="9"/>
            <color indexed="81"/>
            <rFont val="Tahoma"/>
            <family val="2"/>
            <charset val="238"/>
          </rPr>
          <t xml:space="preserve">
Převodem 400,- za vojici 13.5.</t>
        </r>
      </text>
    </comment>
    <comment ref="H22" authorId="0" shapeId="0" xr:uid="{AFDE9D17-D0C4-486D-8928-2BDDF603F1F3}">
      <text>
        <r>
          <rPr>
            <b/>
            <sz val="9"/>
            <color indexed="81"/>
            <rFont val="Tahoma"/>
            <family val="2"/>
            <charset val="238"/>
          </rPr>
          <t>Vágner Josef:</t>
        </r>
        <r>
          <rPr>
            <sz val="9"/>
            <color indexed="81"/>
            <rFont val="Tahoma"/>
            <family val="2"/>
            <charset val="238"/>
          </rPr>
          <t xml:space="preserve">
převodem 2.6.</t>
        </r>
      </text>
    </comment>
  </commentList>
</comments>
</file>

<file path=xl/sharedStrings.xml><?xml version="1.0" encoding="utf-8"?>
<sst xmlns="http://schemas.openxmlformats.org/spreadsheetml/2006/main" count="243" uniqueCount="204">
  <si>
    <t>e-mail</t>
  </si>
  <si>
    <t>Petr</t>
  </si>
  <si>
    <t>Příjmení</t>
  </si>
  <si>
    <t>tel.číslo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</si>
  <si>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</si>
  <si>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</si>
  <si>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</si>
  <si>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</si>
  <si>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</si>
  <si>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</si>
  <si>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</si>
  <si>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</si>
  <si>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</si>
  <si>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</si>
  <si>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</si>
  <si>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</si>
  <si>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poč.</t>
  </si>
  <si>
    <t>Jméno</t>
  </si>
  <si>
    <t>dvojice závazně</t>
  </si>
  <si>
    <t>kolo</t>
  </si>
  <si>
    <t>Podbořanská tenisová liga - čtyřhry - tabulka zápasů</t>
  </si>
  <si>
    <t>Podbořanská tenisová liga - čtyřhry - účastníci</t>
  </si>
  <si>
    <t>zaplaceno</t>
  </si>
  <si>
    <t>míče</t>
  </si>
  <si>
    <t>body</t>
  </si>
  <si>
    <t>pořadí</t>
  </si>
  <si>
    <t>sety</t>
  </si>
  <si>
    <t>gamy</t>
  </si>
  <si>
    <t>vítězné</t>
  </si>
  <si>
    <t>prohrané</t>
  </si>
  <si>
    <t>Podbořanská tenisová liga - čtyřhry - tabulka výsledků</t>
  </si>
  <si>
    <t>Odehráno zápasů</t>
  </si>
  <si>
    <t>Ještě odehrát</t>
  </si>
  <si>
    <t>1:6</t>
  </si>
  <si>
    <t>2:5</t>
  </si>
  <si>
    <t>3:4</t>
  </si>
  <si>
    <t>6:4</t>
  </si>
  <si>
    <t>5:3</t>
  </si>
  <si>
    <t>1:2</t>
  </si>
  <si>
    <t>3:1</t>
  </si>
  <si>
    <t>4:5</t>
  </si>
  <si>
    <t>1:4</t>
  </si>
  <si>
    <t>2:3</t>
  </si>
  <si>
    <t>3:6</t>
  </si>
  <si>
    <t>4:2</t>
  </si>
  <si>
    <t>5:1</t>
  </si>
  <si>
    <t>zápasy po dní:</t>
  </si>
  <si>
    <t>dle dohody</t>
  </si>
  <si>
    <t>Müller</t>
  </si>
  <si>
    <t>muller@topekos.cz</t>
  </si>
  <si>
    <t>Podhola</t>
  </si>
  <si>
    <t>Karel</t>
  </si>
  <si>
    <t>podhola@iol.cz</t>
  </si>
  <si>
    <r>
      <rPr>
        <sz val="8"/>
        <rFont val="Arial CE"/>
        <charset val="238"/>
      </rPr>
      <t>orientačně</t>
    </r>
    <r>
      <rPr>
        <sz val="11"/>
        <rFont val="Arial CE"/>
        <charset val="238"/>
      </rPr>
      <t xml:space="preserve">
od</t>
    </r>
  </si>
  <si>
    <r>
      <rPr>
        <sz val="8"/>
        <rFont val="Arial CE"/>
        <charset val="238"/>
      </rPr>
      <t>orientačně</t>
    </r>
    <r>
      <rPr>
        <sz val="11"/>
        <rFont val="Arial CE"/>
        <charset val="238"/>
      </rPr>
      <t xml:space="preserve">
do</t>
    </r>
  </si>
  <si>
    <t>2021</t>
  </si>
  <si>
    <t>Leona</t>
  </si>
  <si>
    <t>Koubová</t>
  </si>
  <si>
    <t>leona.koub@gmail.com</t>
  </si>
  <si>
    <t>lejckovam@seznam.cz</t>
  </si>
  <si>
    <t>Lejčková</t>
  </si>
  <si>
    <t>Martina</t>
  </si>
  <si>
    <t>Vágner</t>
  </si>
  <si>
    <t>Josef</t>
  </si>
  <si>
    <t>Čapek</t>
  </si>
  <si>
    <t>Jiří</t>
  </si>
  <si>
    <t xml:space="preserve">Lorenc </t>
  </si>
  <si>
    <t>František</t>
  </si>
  <si>
    <t>frlorenc@seznam.cz</t>
  </si>
  <si>
    <t>Strejc</t>
  </si>
  <si>
    <t>Jan</t>
  </si>
  <si>
    <t>jan.strejc@post.cz</t>
  </si>
  <si>
    <t xml:space="preserve">Legerský </t>
  </si>
  <si>
    <t>Daniel</t>
  </si>
  <si>
    <t>legerskydaniel@gmail.com</t>
  </si>
  <si>
    <t>Navrátil </t>
  </si>
  <si>
    <t>Tomáš</t>
  </si>
  <si>
    <t>tomaseknavratil@seznam.cz</t>
  </si>
  <si>
    <t>Bokr</t>
  </si>
  <si>
    <t>Ladislav</t>
  </si>
  <si>
    <t>bokrovaj@centrum.cz</t>
  </si>
  <si>
    <t>Bindr</t>
  </si>
  <si>
    <t>Bindr.J@seznam.cz</t>
  </si>
  <si>
    <t>13.</t>
  </si>
  <si>
    <t>14.</t>
  </si>
  <si>
    <t>Rázek</t>
  </si>
  <si>
    <t>Balin</t>
  </si>
  <si>
    <t>Jakub</t>
  </si>
  <si>
    <t xml:space="preserve">Jan </t>
  </si>
  <si>
    <t>Usp.razek@email.cz</t>
  </si>
  <si>
    <t>Balinj@seznam.cz</t>
  </si>
  <si>
    <t>15.</t>
  </si>
  <si>
    <t>16.</t>
  </si>
  <si>
    <t>Otta</t>
  </si>
  <si>
    <t>Marek</t>
  </si>
  <si>
    <t>ottovi@tiscali.cz</t>
  </si>
  <si>
    <t>Jenč</t>
  </si>
  <si>
    <t>jiri.jenc@seznam.cz</t>
  </si>
  <si>
    <t>17.</t>
  </si>
  <si>
    <t>18.</t>
  </si>
  <si>
    <t>19.</t>
  </si>
  <si>
    <t>20.</t>
  </si>
  <si>
    <t>1:10</t>
  </si>
  <si>
    <t>2:10</t>
  </si>
  <si>
    <t>3:10</t>
  </si>
  <si>
    <t>4:10</t>
  </si>
  <si>
    <t>5:10</t>
  </si>
  <si>
    <t>2:9</t>
  </si>
  <si>
    <t>7:5</t>
  </si>
  <si>
    <t>8:6</t>
  </si>
  <si>
    <t>9:7</t>
  </si>
  <si>
    <t>1:8</t>
  </si>
  <si>
    <t>3:8</t>
  </si>
  <si>
    <t>8:4</t>
  </si>
  <si>
    <t>4:9</t>
  </si>
  <si>
    <t>9:5</t>
  </si>
  <si>
    <t>6:2</t>
  </si>
  <si>
    <t>2:7</t>
  </si>
  <si>
    <t>7:3</t>
  </si>
  <si>
    <t>4:7</t>
  </si>
  <si>
    <t>9:3</t>
  </si>
  <si>
    <t>5:8</t>
  </si>
  <si>
    <t>6:9</t>
  </si>
  <si>
    <t>7:1</t>
  </si>
  <si>
    <t>8:2</t>
  </si>
  <si>
    <t>5:6</t>
  </si>
  <si>
    <t>6:7</t>
  </si>
  <si>
    <t>7:8</t>
  </si>
  <si>
    <t>8:9</t>
  </si>
  <si>
    <t>9:1</t>
  </si>
  <si>
    <t>6:10</t>
  </si>
  <si>
    <t>7:10</t>
  </si>
  <si>
    <t>8:10</t>
  </si>
  <si>
    <t>9:10</t>
  </si>
  <si>
    <t>počet mužstev</t>
  </si>
  <si>
    <t>Rott</t>
  </si>
  <si>
    <t>Majer</t>
  </si>
  <si>
    <t>Marcel</t>
  </si>
  <si>
    <t>karelrott@centrum.cz</t>
  </si>
  <si>
    <t>majdzr@centrum.cz</t>
  </si>
  <si>
    <t>Naxera</t>
  </si>
  <si>
    <t>Miroslav</t>
  </si>
  <si>
    <t>miroslav.naxera@seznam.cz</t>
  </si>
  <si>
    <t>Jón</t>
  </si>
  <si>
    <t>tomas.jon@arlaplast.com</t>
  </si>
  <si>
    <t>josef.vagner@agc.com</t>
  </si>
  <si>
    <t>3:6, 2:6</t>
  </si>
  <si>
    <t>6:3, 6:2</t>
  </si>
  <si>
    <t>jiri.capek.69@seznam.cz</t>
  </si>
  <si>
    <r>
      <rPr>
        <b/>
        <sz val="10"/>
        <color rgb="FF00B050"/>
        <rFont val="Arial CE"/>
        <charset val="238"/>
      </rPr>
      <t>xxx</t>
    </r>
    <r>
      <rPr>
        <sz val="10"/>
        <color rgb="FF00B050"/>
        <rFont val="Arial CE"/>
        <charset val="238"/>
      </rPr>
      <t xml:space="preserve"> - odehráno</t>
    </r>
  </si>
  <si>
    <r>
      <rPr>
        <b/>
        <sz val="10"/>
        <color rgb="FFFF0000"/>
        <rFont val="Arial CE"/>
        <charset val="238"/>
      </rPr>
      <t>xxx</t>
    </r>
    <r>
      <rPr>
        <sz val="10"/>
        <color rgb="FFFF0000"/>
        <rFont val="Arial CE"/>
        <charset val="238"/>
      </rPr>
      <t xml:space="preserve"> - odehrát</t>
    </r>
  </si>
  <si>
    <t>6:0, 6:3</t>
  </si>
  <si>
    <t>0:6, 3:6</t>
  </si>
  <si>
    <t>0:6, 2:6</t>
  </si>
  <si>
    <t>6:0, 6:2</t>
  </si>
  <si>
    <t>Má být odehráno</t>
  </si>
  <si>
    <t>7:5, 3:6, 1:6</t>
  </si>
  <si>
    <t>5:7, 6:3, 6:1</t>
  </si>
  <si>
    <t>2:6, 2:6</t>
  </si>
  <si>
    <t>6:2, 6:2</t>
  </si>
  <si>
    <t>6:0, 6:1</t>
  </si>
  <si>
    <t>0:6, 1:6</t>
  </si>
  <si>
    <t>4:6, 5:7</t>
  </si>
  <si>
    <t>6:4, 7:5</t>
  </si>
  <si>
    <t>6:3, 6:0</t>
  </si>
  <si>
    <t>3:6, 0:6</t>
  </si>
  <si>
    <t>4:6, 2:6</t>
  </si>
  <si>
    <t>6:4, 6:2</t>
  </si>
  <si>
    <t>6:1, 6:3</t>
  </si>
  <si>
    <t>1:6, 3:6</t>
  </si>
  <si>
    <t>4:6, 7:6, 3:6</t>
  </si>
  <si>
    <t>6:4, 6:7, 6:3</t>
  </si>
  <si>
    <t>hrají proti sobě dvojice</t>
  </si>
  <si>
    <t xml:space="preserve">7:5, 7:6 </t>
  </si>
  <si>
    <t>5:7, 6:7</t>
  </si>
  <si>
    <t>4:6, 4:6</t>
  </si>
  <si>
    <t>6:4, 6:4</t>
  </si>
  <si>
    <t>6:2, 6:4</t>
  </si>
  <si>
    <t>2:6, 4:6</t>
  </si>
  <si>
    <t>Skluz (-) / Náskok (+)</t>
  </si>
  <si>
    <t>6:0, 6:0</t>
  </si>
  <si>
    <t>0:6, 0:6</t>
  </si>
  <si>
    <t>6:1, 6:2</t>
  </si>
  <si>
    <t>1:6, 2:6</t>
  </si>
  <si>
    <t>6:4, 6:1</t>
  </si>
  <si>
    <t>4:6, 1:6</t>
  </si>
  <si>
    <t>6:7, 6:3, 6:3</t>
  </si>
  <si>
    <t>7:6, 3:6, 3:6</t>
  </si>
  <si>
    <t>6:4, 4:6, 6:4</t>
  </si>
  <si>
    <t>4:6, 6:4, 4:6</t>
  </si>
  <si>
    <t>6:1, 6:1</t>
  </si>
  <si>
    <t>1:6, 1:6</t>
  </si>
  <si>
    <t>6:1, 6:0</t>
  </si>
  <si>
    <t>1:6, 0:6</t>
  </si>
  <si>
    <t>7:5, 6:1</t>
  </si>
  <si>
    <t>5:7, 1:6</t>
  </si>
  <si>
    <t>6:4, 6:3</t>
  </si>
  <si>
    <t>4:6, 3:6</t>
  </si>
  <si>
    <t>6:2, 6:1</t>
  </si>
  <si>
    <t>2:6, 1:6</t>
  </si>
  <si>
    <t>6:3, 3:6, 6:2</t>
  </si>
  <si>
    <t>3:6, 6:3, 2:6</t>
  </si>
  <si>
    <t>7:6, 3:6, 6:0</t>
  </si>
  <si>
    <t>6:7, 6:3, 0:6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</si>
</sst>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"/>
    <numFmt numFmtId="165" formatCode="#,##0.\-"/>
    <numFmt numFmtId="166" formatCode="[Green]\+_#\ ##0;[Red]\-_#\ ##0"/>
  </numFmts>
  <fonts count="33" x14ac:knownFonts="1">
    <font>
      <sz val="11"/>
      <color theme="1"/>
      <name val="Arial"/>
      <family val="2"/>
      <charset val="238"/>
    </font>
    <font>
      <u/>
      <sz val="11"/>
      <color theme="10"/>
      <name val="Arial"/>
      <family val="2"/>
      <charset val="238"/>
    </font>
    <font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name val="Arial CE"/>
      <family val="2"/>
      <charset val="238"/>
    </font>
    <font>
      <sz val="10"/>
      <name val="Arial CE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sz val="11"/>
      <name val="Arial CE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2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8"/>
      <name val="Arial CE"/>
      <charset val="238"/>
    </font>
    <font>
      <b/>
      <u val="double"/>
      <sz val="18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8"/>
      <name val="Arial"/>
      <family val="2"/>
      <charset val="238"/>
    </font>
    <font>
      <sz val="10"/>
      <color rgb="FFFF0000"/>
      <name val="Arial CE"/>
      <charset val="238"/>
    </font>
    <font>
      <b/>
      <sz val="12"/>
      <color rgb="FF00B050"/>
      <name val="Arial CE"/>
      <charset val="238"/>
    </font>
    <font>
      <sz val="10"/>
      <color rgb="FF00B050"/>
      <name val="Arial CE"/>
      <charset val="238"/>
    </font>
    <font>
      <b/>
      <sz val="10"/>
      <color rgb="FF00B050"/>
      <name val="Arial CE"/>
      <charset val="238"/>
    </font>
    <font>
      <b/>
      <sz val="10"/>
      <color rgb="FFFF0000"/>
      <name val="Arial CE"/>
      <charset val="238"/>
    </font>
    <font>
      <b/>
      <strike/>
      <sz val="12"/>
      <name val="Arial CE"/>
      <charset val="238"/>
    </font>
    <font>
      <strike/>
      <sz val="10"/>
      <name val="Arial CE"/>
      <charset val="238"/>
    </font>
    <font>
      <strike/>
      <sz val="12"/>
      <color theme="1"/>
      <name val="Arial"/>
      <family val="2"/>
      <charset val="238"/>
    </font>
    <font>
      <strike/>
      <sz val="11"/>
      <color theme="1"/>
      <name val="Arial"/>
      <family val="2"/>
      <charset val="238"/>
    </font>
    <font>
      <strike/>
      <u/>
      <sz val="11"/>
      <color theme="10"/>
      <name val="Arial"/>
      <family val="2"/>
      <charset val="238"/>
    </font>
    <font>
      <b/>
      <sz val="16"/>
      <name val="Arial CE"/>
      <family val="2"/>
      <charset val="238"/>
    </font>
    <font>
      <b/>
      <sz val="16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darkGrid"/>
    </fill>
    <fill>
      <patternFill patternType="solid">
        <fgColor rgb="FFFFFF99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 tint="0.39994506668294322"/>
        <bgColor indexed="64"/>
      </patternFill>
    </fill>
  </fills>
  <borders count="10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 style="dotted">
        <color indexed="64"/>
      </right>
      <top style="double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/>
      <right style="dotted">
        <color indexed="64"/>
      </right>
      <top style="double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8" fillId="0" borderId="0"/>
  </cellStyleXfs>
  <cellXfs count="190">
    <xf numFmtId="0" fontId="0" fillId="0" borderId="0" xfId="0"/>
    <xf numFmtId="0" fontId="0" fillId="0" borderId="0" xfId="0" applyAlignment="1">
      <alignment horizont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3" fontId="0" fillId="0" borderId="1" xfId="0" applyNumberFormat="1" applyBorder="1" applyAlignment="1">
      <alignment horizontal="center" vertical="center"/>
    </xf>
    <xf numFmtId="0" fontId="1" fillId="0" borderId="1" xfId="1" applyBorder="1" applyAlignment="1">
      <alignment vertical="center"/>
    </xf>
    <xf numFmtId="3" fontId="1" fillId="0" borderId="1" xfId="1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0" xfId="0" applyFont="1"/>
    <xf numFmtId="0" fontId="4" fillId="0" borderId="0" xfId="0" applyFont="1" applyAlignment="1">
      <alignment horizontal="center"/>
    </xf>
    <xf numFmtId="49" fontId="7" fillId="0" borderId="0" xfId="2" applyNumberFormat="1" applyFont="1" applyAlignment="1">
      <alignment horizontal="left"/>
    </xf>
    <xf numFmtId="49" fontId="9" fillId="0" borderId="0" xfId="2" applyNumberFormat="1" applyFont="1" applyAlignment="1">
      <alignment horizontal="left"/>
    </xf>
    <xf numFmtId="164" fontId="0" fillId="0" borderId="0" xfId="0" applyNumberFormat="1"/>
    <xf numFmtId="0" fontId="0" fillId="0" borderId="9" xfId="0" applyFill="1" applyBorder="1" applyAlignment="1">
      <alignment horizontal="center" vertical="center"/>
    </xf>
    <xf numFmtId="165" fontId="0" fillId="0" borderId="9" xfId="0" applyNumberFormat="1" applyFill="1" applyBorder="1" applyAlignment="1">
      <alignment horizontal="center" vertical="center"/>
    </xf>
    <xf numFmtId="165" fontId="0" fillId="0" borderId="12" xfId="0" applyNumberFormat="1" applyFill="1" applyBorder="1" applyAlignment="1">
      <alignment horizontal="center" vertical="center"/>
    </xf>
    <xf numFmtId="0" fontId="11" fillId="0" borderId="3" xfId="2" applyFont="1" applyBorder="1" applyAlignment="1">
      <alignment horizontal="center" vertical="center"/>
    </xf>
    <xf numFmtId="49" fontId="11" fillId="0" borderId="6" xfId="2" applyNumberFormat="1" applyFont="1" applyFill="1" applyBorder="1" applyAlignment="1">
      <alignment horizontal="center" vertical="center"/>
    </xf>
    <xf numFmtId="164" fontId="11" fillId="0" borderId="2" xfId="2" applyNumberFormat="1" applyFont="1" applyFill="1" applyBorder="1" applyAlignment="1">
      <alignment horizontal="center" vertical="center"/>
    </xf>
    <xf numFmtId="49" fontId="11" fillId="0" borderId="8" xfId="2" applyNumberFormat="1" applyFont="1" applyFill="1" applyBorder="1" applyAlignment="1">
      <alignment horizontal="center" vertical="center"/>
    </xf>
    <xf numFmtId="164" fontId="11" fillId="0" borderId="1" xfId="2" applyNumberFormat="1" applyFont="1" applyFill="1" applyBorder="1" applyAlignment="1">
      <alignment horizontal="center" vertical="center"/>
    </xf>
    <xf numFmtId="164" fontId="11" fillId="0" borderId="11" xfId="2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/>
    <xf numFmtId="0" fontId="12" fillId="0" borderId="33" xfId="0" applyFont="1" applyBorder="1" applyAlignment="1">
      <alignment horizontal="left" vertical="center"/>
    </xf>
    <xf numFmtId="0" fontId="12" fillId="0" borderId="29" xfId="0" applyFont="1" applyBorder="1" applyAlignment="1">
      <alignment horizontal="left" vertical="center"/>
    </xf>
    <xf numFmtId="0" fontId="12" fillId="0" borderId="36" xfId="0" applyFont="1" applyBorder="1" applyAlignment="1">
      <alignment horizontal="left" vertical="center"/>
    </xf>
    <xf numFmtId="0" fontId="2" fillId="0" borderId="31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2" fillId="0" borderId="57" xfId="0" applyFont="1" applyBorder="1" applyAlignment="1">
      <alignment horizontal="left" vertical="center"/>
    </xf>
    <xf numFmtId="1" fontId="14" fillId="0" borderId="25" xfId="0" applyNumberFormat="1" applyFont="1" applyBorder="1" applyAlignment="1">
      <alignment horizontal="right" vertical="center"/>
    </xf>
    <xf numFmtId="1" fontId="14" fillId="0" borderId="25" xfId="0" applyNumberFormat="1" applyFont="1" applyBorder="1" applyAlignment="1">
      <alignment horizontal="center" vertical="center"/>
    </xf>
    <xf numFmtId="0" fontId="14" fillId="0" borderId="37" xfId="0" applyFont="1" applyBorder="1" applyAlignment="1">
      <alignment horizontal="left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49" fontId="9" fillId="0" borderId="0" xfId="2" applyNumberFormat="1" applyFont="1" applyAlignment="1">
      <alignment horizontal="center"/>
    </xf>
    <xf numFmtId="0" fontId="7" fillId="0" borderId="59" xfId="2" applyNumberFormat="1" applyFont="1" applyBorder="1" applyAlignment="1"/>
    <xf numFmtId="164" fontId="11" fillId="0" borderId="81" xfId="2" applyNumberFormat="1" applyFont="1" applyFill="1" applyBorder="1" applyAlignment="1">
      <alignment horizontal="center" vertical="center"/>
    </xf>
    <xf numFmtId="164" fontId="11" fillId="0" borderId="82" xfId="2" applyNumberFormat="1" applyFont="1" applyFill="1" applyBorder="1" applyAlignment="1">
      <alignment horizontal="center" vertical="center"/>
    </xf>
    <xf numFmtId="0" fontId="11" fillId="0" borderId="4" xfId="2" applyFont="1" applyBorder="1" applyAlignment="1">
      <alignment horizontal="center" vertical="center" wrapText="1"/>
    </xf>
    <xf numFmtId="0" fontId="11" fillId="0" borderId="80" xfId="2" applyFont="1" applyBorder="1" applyAlignment="1">
      <alignment horizontal="center" vertical="center" wrapText="1"/>
    </xf>
    <xf numFmtId="0" fontId="2" fillId="0" borderId="93" xfId="0" applyFont="1" applyBorder="1" applyAlignment="1">
      <alignment horizontal="center" vertical="center"/>
    </xf>
    <xf numFmtId="49" fontId="22" fillId="0" borderId="90" xfId="2" applyNumberFormat="1" applyFont="1" applyFill="1" applyBorder="1" applyAlignment="1">
      <alignment horizontal="center" vertical="center"/>
    </xf>
    <xf numFmtId="0" fontId="23" fillId="0" borderId="87" xfId="2" applyNumberFormat="1" applyFont="1" applyFill="1" applyBorder="1" applyAlignment="1">
      <alignment horizontal="center" vertical="center" wrapText="1"/>
    </xf>
    <xf numFmtId="0" fontId="23" fillId="0" borderId="59" xfId="2" applyNumberFormat="1" applyFont="1" applyBorder="1" applyAlignment="1"/>
    <xf numFmtId="0" fontId="21" fillId="0" borderId="59" xfId="2" applyNumberFormat="1" applyFont="1" applyBorder="1" applyAlignment="1"/>
    <xf numFmtId="49" fontId="22" fillId="0" borderId="92" xfId="2" applyNumberFormat="1" applyFont="1" applyFill="1" applyBorder="1" applyAlignment="1">
      <alignment horizontal="center" vertical="center"/>
    </xf>
    <xf numFmtId="0" fontId="23" fillId="0" borderId="89" xfId="2" applyNumberFormat="1" applyFont="1" applyFill="1" applyBorder="1" applyAlignment="1">
      <alignment horizontal="center" vertical="center" wrapText="1"/>
    </xf>
    <xf numFmtId="1" fontId="14" fillId="2" borderId="25" xfId="0" applyNumberFormat="1" applyFont="1" applyFill="1" applyBorder="1" applyAlignment="1">
      <alignment horizontal="right" vertical="center"/>
    </xf>
    <xf numFmtId="1" fontId="14" fillId="2" borderId="25" xfId="0" applyNumberFormat="1" applyFont="1" applyFill="1" applyBorder="1" applyAlignment="1">
      <alignment horizontal="center" vertical="center"/>
    </xf>
    <xf numFmtId="0" fontId="14" fillId="2" borderId="37" xfId="0" applyFont="1" applyFill="1" applyBorder="1" applyAlignment="1">
      <alignment horizontal="left" vertical="center"/>
    </xf>
    <xf numFmtId="49" fontId="26" fillId="0" borderId="91" xfId="2" applyNumberFormat="1" applyFont="1" applyFill="1" applyBorder="1" applyAlignment="1">
      <alignment horizontal="center" vertical="center"/>
    </xf>
    <xf numFmtId="0" fontId="27" fillId="0" borderId="88" xfId="2" applyNumberFormat="1" applyFont="1" applyFill="1" applyBorder="1" applyAlignment="1">
      <alignment horizontal="center" vertical="center" wrapText="1"/>
    </xf>
    <xf numFmtId="49" fontId="26" fillId="0" borderId="92" xfId="2" applyNumberFormat="1" applyFont="1" applyFill="1" applyBorder="1" applyAlignment="1">
      <alignment horizontal="center" vertical="center"/>
    </xf>
    <xf numFmtId="0" fontId="27" fillId="0" borderId="89" xfId="2" applyNumberFormat="1" applyFont="1" applyFill="1" applyBorder="1" applyAlignment="1">
      <alignment horizontal="center" vertical="center" wrapText="1"/>
    </xf>
    <xf numFmtId="0" fontId="28" fillId="0" borderId="94" xfId="0" applyFont="1" applyBorder="1" applyAlignment="1">
      <alignment vertical="center"/>
    </xf>
    <xf numFmtId="0" fontId="29" fillId="0" borderId="94" xfId="0" applyFont="1" applyBorder="1" applyAlignment="1">
      <alignment vertical="center"/>
    </xf>
    <xf numFmtId="3" fontId="29" fillId="0" borderId="94" xfId="0" applyNumberFormat="1" applyFont="1" applyBorder="1" applyAlignment="1">
      <alignment horizontal="center" vertical="center"/>
    </xf>
    <xf numFmtId="0" fontId="30" fillId="0" borderId="94" xfId="1" applyFont="1" applyBorder="1" applyAlignment="1">
      <alignment vertical="center"/>
    </xf>
    <xf numFmtId="0" fontId="29" fillId="0" borderId="95" xfId="0" applyFont="1" applyFill="1" applyBorder="1" applyAlignment="1">
      <alignment horizontal="center" vertical="center"/>
    </xf>
    <xf numFmtId="0" fontId="28" fillId="0" borderId="1" xfId="0" applyFont="1" applyBorder="1" applyAlignment="1">
      <alignment vertical="center"/>
    </xf>
    <xf numFmtId="0" fontId="29" fillId="0" borderId="1" xfId="0" applyFont="1" applyBorder="1" applyAlignment="1">
      <alignment vertical="center"/>
    </xf>
    <xf numFmtId="3" fontId="29" fillId="0" borderId="1" xfId="0" applyNumberFormat="1" applyFont="1" applyBorder="1" applyAlignment="1">
      <alignment horizontal="center" vertical="center"/>
    </xf>
    <xf numFmtId="0" fontId="30" fillId="0" borderId="1" xfId="1" applyFont="1" applyBorder="1" applyAlignment="1">
      <alignment vertical="center"/>
    </xf>
    <xf numFmtId="0" fontId="29" fillId="0" borderId="9" xfId="0" applyFont="1" applyFill="1" applyBorder="1" applyAlignment="1">
      <alignment horizontal="center" vertical="center"/>
    </xf>
    <xf numFmtId="165" fontId="0" fillId="0" borderId="95" xfId="0" applyNumberFormat="1" applyFont="1" applyFill="1" applyBorder="1" applyAlignment="1">
      <alignment horizontal="center" vertical="center"/>
    </xf>
    <xf numFmtId="165" fontId="0" fillId="0" borderId="9" xfId="0" applyNumberFormat="1" applyFont="1" applyFill="1" applyBorder="1" applyAlignment="1">
      <alignment horizontal="center" vertical="center"/>
    </xf>
    <xf numFmtId="0" fontId="0" fillId="2" borderId="70" xfId="0" applyFill="1" applyBorder="1" applyAlignment="1">
      <alignment horizontal="center" vertical="center"/>
    </xf>
    <xf numFmtId="0" fontId="0" fillId="2" borderId="71" xfId="0" applyFill="1" applyBorder="1" applyAlignment="1">
      <alignment horizontal="center" vertical="center"/>
    </xf>
    <xf numFmtId="0" fontId="0" fillId="2" borderId="72" xfId="0" applyFill="1" applyBorder="1" applyAlignment="1">
      <alignment horizontal="center" vertical="center"/>
    </xf>
    <xf numFmtId="0" fontId="0" fillId="2" borderId="73" xfId="0" applyFill="1" applyBorder="1" applyAlignment="1">
      <alignment horizontal="center" vertical="center"/>
    </xf>
    <xf numFmtId="49" fontId="22" fillId="0" borderId="91" xfId="2" applyNumberFormat="1" applyFont="1" applyFill="1" applyBorder="1" applyAlignment="1">
      <alignment horizontal="center" vertical="center"/>
    </xf>
    <xf numFmtId="0" fontId="23" fillId="0" borderId="88" xfId="2" applyNumberFormat="1" applyFont="1" applyFill="1" applyBorder="1" applyAlignment="1">
      <alignment horizontal="center" vertical="center" wrapText="1"/>
    </xf>
    <xf numFmtId="49" fontId="31" fillId="0" borderId="0" xfId="2" applyNumberFormat="1" applyFont="1" applyAlignment="1">
      <alignment horizontal="left"/>
    </xf>
    <xf numFmtId="0" fontId="0" fillId="0" borderId="96" xfId="0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0" fillId="2" borderId="98" xfId="0" applyFill="1" applyBorder="1" applyAlignment="1">
      <alignment horizontal="center" vertical="center"/>
    </xf>
    <xf numFmtId="0" fontId="0" fillId="2" borderId="99" xfId="0" applyFill="1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11" fillId="0" borderId="15" xfId="2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8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8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0" fillId="0" borderId="59" xfId="0" applyNumberFormat="1" applyBorder="1" applyAlignment="1">
      <alignment horizontal="center" vertical="center"/>
    </xf>
    <xf numFmtId="49" fontId="0" fillId="0" borderId="58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49" fontId="0" fillId="2" borderId="17" xfId="0" applyNumberFormat="1" applyFill="1" applyBorder="1" applyAlignment="1">
      <alignment horizontal="center" vertical="center"/>
    </xf>
    <xf numFmtId="49" fontId="0" fillId="2" borderId="13" xfId="0" applyNumberForma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1" fontId="0" fillId="0" borderId="24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2" fillId="6" borderId="55" xfId="0" applyFont="1" applyFill="1" applyBorder="1" applyAlignment="1">
      <alignment horizontal="center" vertical="center"/>
    </xf>
    <xf numFmtId="0" fontId="32" fillId="6" borderId="7" xfId="0" applyFont="1" applyFill="1" applyBorder="1" applyAlignment="1">
      <alignment horizontal="center" vertical="center"/>
    </xf>
    <xf numFmtId="0" fontId="17" fillId="4" borderId="55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32" fillId="5" borderId="55" xfId="0" applyFont="1" applyFill="1" applyBorder="1" applyAlignment="1">
      <alignment horizontal="center" vertical="center"/>
    </xf>
    <xf numFmtId="0" fontId="32" fillId="5" borderId="7" xfId="0" applyFont="1" applyFill="1" applyBorder="1" applyAlignment="1">
      <alignment horizontal="center" vertical="center"/>
    </xf>
    <xf numFmtId="49" fontId="12" fillId="0" borderId="46" xfId="0" applyNumberFormat="1" applyFont="1" applyBorder="1" applyAlignment="1">
      <alignment horizontal="center" vertical="center"/>
    </xf>
    <xf numFmtId="49" fontId="12" fillId="0" borderId="63" xfId="0" applyNumberFormat="1" applyFont="1" applyBorder="1" applyAlignment="1">
      <alignment horizontal="center" vertical="center"/>
    </xf>
    <xf numFmtId="49" fontId="12" fillId="0" borderId="47" xfId="0" applyNumberFormat="1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3" fillId="0" borderId="43" xfId="0" applyFont="1" applyBorder="1" applyAlignment="1">
      <alignment horizontal="center" vertical="center" wrapText="1"/>
    </xf>
    <xf numFmtId="0" fontId="13" fillId="0" borderId="64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0" fillId="2" borderId="39" xfId="0" applyFill="1" applyBorder="1" applyAlignment="1">
      <alignment horizontal="center" vertical="center"/>
    </xf>
    <xf numFmtId="0" fontId="0" fillId="2" borderId="65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13" fillId="0" borderId="42" xfId="0" applyFont="1" applyBorder="1" applyAlignment="1">
      <alignment horizontal="center" vertical="center" wrapText="1"/>
    </xf>
    <xf numFmtId="0" fontId="14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15" fillId="2" borderId="55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4" fillId="2" borderId="34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" fontId="0" fillId="2" borderId="32" xfId="0" applyNumberFormat="1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66" fontId="5" fillId="3" borderId="0" xfId="0" applyNumberFormat="1" applyFont="1" applyFill="1" applyAlignment="1">
      <alignment horizontal="center"/>
    </xf>
    <xf numFmtId="49" fontId="0" fillId="2" borderId="59" xfId="0" applyNumberFormat="1" applyFill="1" applyBorder="1" applyAlignment="1">
      <alignment horizontal="center" vertical="center"/>
    </xf>
    <xf numFmtId="49" fontId="0" fillId="2" borderId="58" xfId="0" applyNumberFormat="1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2" borderId="59" xfId="0" applyFill="1" applyBorder="1" applyAlignment="1">
      <alignment horizontal="center" vertical="center"/>
    </xf>
    <xf numFmtId="0" fontId="0" fillId="2" borderId="58" xfId="0" applyFill="1" applyBorder="1" applyAlignment="1">
      <alignment horizontal="center" vertical="center"/>
    </xf>
  </cellXfs>
  <cellStyles count="3">
    <cellStyle name="Hypertextový odkaz" xfId="1" builtinId="8"/>
    <cellStyle name="Normální" xfId="0" builtinId="0"/>
    <cellStyle name="Normální 2" xfId="2" xr:uid="{00000000-0005-0000-0000-000002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b="1"/>
              <a:t>Odehranost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view3D>
      <c:rotX val="20"/>
      <c:hPercent val="100"/>
      <c:rotY val="25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8250830092021631E-2"/>
          <c:y val="0.26903000519820569"/>
          <c:w val="0.94283338582677167"/>
          <c:h val="0.5247089245490074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D466-43D2-BE95-32E77779AA5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D466-43D2-BE95-32E77779AA5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výsledky!$C$26:$C$27</c:f>
              <c:strCache>
                <c:ptCount val="2"/>
                <c:pt idx="0">
                  <c:v>Odehráno zápasů</c:v>
                </c:pt>
                <c:pt idx="1">
                  <c:v>Ještě odehrát</c:v>
                </c:pt>
              </c:strCache>
            </c:strRef>
          </c:cat>
          <c:val>
            <c:numRef>
              <c:f>výsledky!$D$26:$D$27</c:f>
              <c:numCache>
                <c:formatCode>General</c:formatCode>
                <c:ptCount val="2"/>
                <c:pt idx="0">
                  <c:v>36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466-43D2-BE95-32E77779AA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142875</xdr:colOff>
      <xdr:row>24</xdr:row>
      <xdr:rowOff>104775</xdr:rowOff>
    </xdr:from>
    <xdr:to>
      <xdr:col>32</xdr:col>
      <xdr:colOff>123825</xdr:colOff>
      <xdr:row>33</xdr:row>
      <xdr:rowOff>138112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mailto:lejckovam@seznam.cz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jn.lhotak@seznam.cz" TargetMode="External"/><Relationship Id="rId1" Type="http://schemas.openxmlformats.org/officeDocument/2006/relationships/hyperlink" Target="mailto:Bindr.J@seznam.cz" TargetMode="External"/><Relationship Id="rId6" Type="http://schemas.openxmlformats.org/officeDocument/2006/relationships/hyperlink" Target="mailto:jiri.capek.69@seznam.cz" TargetMode="External"/><Relationship Id="rId5" Type="http://schemas.openxmlformats.org/officeDocument/2006/relationships/hyperlink" Target="mailto:josef.vagner@agc.com" TargetMode="External"/><Relationship Id="rId4" Type="http://schemas.openxmlformats.org/officeDocument/2006/relationships/hyperlink" Target="mailto:legerskydaniel@gmail.com" TargetMode="External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B1:H24"/>
  <sheetViews>
    <sheetView showGridLines="0" workbookViewId="0">
      <selection activeCell="F21" sqref="F21"/>
    </sheetView>
  </sheetViews>
  <sheetFormatPr defaultRowHeight="14.25" x14ac:dyDescent="0.2"/>
  <cols>
    <col min="1" max="1" width="2.125" customWidth="1"/>
    <col min="2" max="2" width="5.5" customWidth="1"/>
    <col min="3" max="3" width="13.625" customWidth="1"/>
    <col min="4" max="4" width="11.5" customWidth="1"/>
    <col min="5" max="5" width="17.875" style="1" customWidth="1"/>
    <col min="6" max="6" width="26.625" customWidth="1"/>
    <col min="7" max="7" width="9.125" customWidth="1"/>
    <col min="8" max="8" width="11" style="1" customWidth="1"/>
  </cols>
  <sheetData>
    <row r="1" spans="2:8" ht="18" x14ac:dyDescent="0.25">
      <c r="B1" s="16" t="s">
        <v>21</v>
      </c>
      <c r="H1" s="17">
        <v>2021</v>
      </c>
    </row>
    <row r="2" spans="2:8" ht="15" thickBot="1" x14ac:dyDescent="0.25"/>
    <row r="3" spans="2:8" ht="36" customHeight="1" thickBot="1" x14ac:dyDescent="0.25">
      <c r="B3" s="2" t="s">
        <v>16</v>
      </c>
      <c r="C3" s="3" t="s">
        <v>2</v>
      </c>
      <c r="D3" s="3" t="s">
        <v>17</v>
      </c>
      <c r="E3" s="4" t="s">
        <v>3</v>
      </c>
      <c r="F3" s="3" t="s">
        <v>0</v>
      </c>
      <c r="G3" s="53" t="s">
        <v>18</v>
      </c>
      <c r="H3" s="5" t="s">
        <v>22</v>
      </c>
    </row>
    <row r="4" spans="2:8" ht="18" customHeight="1" thickTop="1" x14ac:dyDescent="0.2">
      <c r="B4" s="61" t="s">
        <v>4</v>
      </c>
      <c r="C4" s="75" t="s">
        <v>50</v>
      </c>
      <c r="D4" s="76" t="s">
        <v>51</v>
      </c>
      <c r="E4" s="77">
        <v>602410855</v>
      </c>
      <c r="F4" s="78" t="s">
        <v>52</v>
      </c>
      <c r="G4" s="79">
        <v>1</v>
      </c>
      <c r="H4" s="85">
        <v>200</v>
      </c>
    </row>
    <row r="5" spans="2:8" ht="18" customHeight="1" x14ac:dyDescent="0.2">
      <c r="B5" s="6" t="s">
        <v>5</v>
      </c>
      <c r="C5" s="80" t="s">
        <v>48</v>
      </c>
      <c r="D5" s="81" t="s">
        <v>1</v>
      </c>
      <c r="E5" s="82">
        <v>606058409</v>
      </c>
      <c r="F5" s="83" t="s">
        <v>49</v>
      </c>
      <c r="G5" s="84">
        <v>1</v>
      </c>
      <c r="H5" s="86">
        <v>200</v>
      </c>
    </row>
    <row r="6" spans="2:8" ht="18" customHeight="1" x14ac:dyDescent="0.2">
      <c r="B6" s="6" t="s">
        <v>6</v>
      </c>
      <c r="C6" s="7" t="s">
        <v>57</v>
      </c>
      <c r="D6" s="8" t="s">
        <v>56</v>
      </c>
      <c r="E6" s="9">
        <v>732943773</v>
      </c>
      <c r="F6" s="10" t="s">
        <v>58</v>
      </c>
      <c r="G6" s="21">
        <v>2</v>
      </c>
      <c r="H6" s="22">
        <v>200</v>
      </c>
    </row>
    <row r="7" spans="2:8" ht="18" customHeight="1" x14ac:dyDescent="0.2">
      <c r="B7" s="6" t="s">
        <v>7</v>
      </c>
      <c r="C7" s="7" t="s">
        <v>60</v>
      </c>
      <c r="D7" s="8" t="s">
        <v>61</v>
      </c>
      <c r="E7" s="9">
        <v>732150258</v>
      </c>
      <c r="F7" s="10" t="s">
        <v>59</v>
      </c>
      <c r="G7" s="21">
        <v>2</v>
      </c>
      <c r="H7" s="22">
        <v>200</v>
      </c>
    </row>
    <row r="8" spans="2:8" ht="18" customHeight="1" x14ac:dyDescent="0.2">
      <c r="B8" s="6" t="s">
        <v>8</v>
      </c>
      <c r="C8" s="7" t="s">
        <v>62</v>
      </c>
      <c r="D8" s="8" t="s">
        <v>63</v>
      </c>
      <c r="E8" s="9">
        <v>606654991</v>
      </c>
      <c r="F8" s="10" t="s">
        <v>145</v>
      </c>
      <c r="G8" s="21">
        <v>3</v>
      </c>
      <c r="H8" s="22">
        <v>200</v>
      </c>
    </row>
    <row r="9" spans="2:8" ht="18" customHeight="1" x14ac:dyDescent="0.2">
      <c r="B9" s="6" t="s">
        <v>9</v>
      </c>
      <c r="C9" s="7" t="s">
        <v>64</v>
      </c>
      <c r="D9" s="8" t="s">
        <v>65</v>
      </c>
      <c r="E9" s="9">
        <v>725533158</v>
      </c>
      <c r="F9" s="10" t="s">
        <v>148</v>
      </c>
      <c r="G9" s="21">
        <v>3</v>
      </c>
      <c r="H9" s="22">
        <v>200</v>
      </c>
    </row>
    <row r="10" spans="2:8" ht="18" customHeight="1" x14ac:dyDescent="0.2">
      <c r="B10" s="6" t="s">
        <v>10</v>
      </c>
      <c r="C10" s="7" t="s">
        <v>66</v>
      </c>
      <c r="D10" s="8" t="s">
        <v>67</v>
      </c>
      <c r="E10" s="9">
        <v>723308603</v>
      </c>
      <c r="F10" s="10" t="s">
        <v>68</v>
      </c>
      <c r="G10" s="21">
        <v>4</v>
      </c>
      <c r="H10" s="22">
        <v>200</v>
      </c>
    </row>
    <row r="11" spans="2:8" ht="18" customHeight="1" x14ac:dyDescent="0.2">
      <c r="B11" s="6" t="s">
        <v>11</v>
      </c>
      <c r="C11" s="7" t="s">
        <v>69</v>
      </c>
      <c r="D11" s="8" t="s">
        <v>70</v>
      </c>
      <c r="E11" s="9">
        <v>603564339</v>
      </c>
      <c r="F11" s="10" t="s">
        <v>71</v>
      </c>
      <c r="G11" s="21">
        <v>4</v>
      </c>
      <c r="H11" s="22">
        <v>200</v>
      </c>
    </row>
    <row r="12" spans="2:8" ht="18" customHeight="1" x14ac:dyDescent="0.2">
      <c r="B12" s="6" t="s">
        <v>12</v>
      </c>
      <c r="C12" s="7" t="s">
        <v>72</v>
      </c>
      <c r="D12" s="8" t="s">
        <v>73</v>
      </c>
      <c r="E12" s="9">
        <v>720556846</v>
      </c>
      <c r="F12" s="10" t="s">
        <v>74</v>
      </c>
      <c r="G12" s="21">
        <v>5</v>
      </c>
      <c r="H12" s="22">
        <v>200</v>
      </c>
    </row>
    <row r="13" spans="2:8" ht="18" customHeight="1" x14ac:dyDescent="0.2">
      <c r="B13" s="6" t="s">
        <v>13</v>
      </c>
      <c r="C13" s="7" t="s">
        <v>75</v>
      </c>
      <c r="D13" s="8" t="s">
        <v>76</v>
      </c>
      <c r="E13" s="9">
        <v>607256832</v>
      </c>
      <c r="F13" s="10" t="s">
        <v>77</v>
      </c>
      <c r="G13" s="21">
        <v>5</v>
      </c>
      <c r="H13" s="22">
        <v>200</v>
      </c>
    </row>
    <row r="14" spans="2:8" ht="18" customHeight="1" x14ac:dyDescent="0.2">
      <c r="B14" s="6" t="s">
        <v>14</v>
      </c>
      <c r="C14" s="7" t="s">
        <v>93</v>
      </c>
      <c r="D14" s="8" t="s">
        <v>94</v>
      </c>
      <c r="E14" s="9">
        <v>606659079</v>
      </c>
      <c r="F14" s="10" t="s">
        <v>95</v>
      </c>
      <c r="G14" s="21">
        <v>6</v>
      </c>
      <c r="H14" s="22">
        <v>200</v>
      </c>
    </row>
    <row r="15" spans="2:8" ht="18" customHeight="1" x14ac:dyDescent="0.2">
      <c r="B15" s="6" t="s">
        <v>15</v>
      </c>
      <c r="C15" s="7" t="s">
        <v>96</v>
      </c>
      <c r="D15" s="8" t="s">
        <v>65</v>
      </c>
      <c r="E15" s="9">
        <v>775273233</v>
      </c>
      <c r="F15" s="10" t="s">
        <v>97</v>
      </c>
      <c r="G15" s="21">
        <v>6</v>
      </c>
      <c r="H15" s="22">
        <v>200</v>
      </c>
    </row>
    <row r="16" spans="2:8" ht="18" customHeight="1" x14ac:dyDescent="0.2">
      <c r="B16" s="6" t="s">
        <v>83</v>
      </c>
      <c r="C16" s="7" t="s">
        <v>78</v>
      </c>
      <c r="D16" s="8" t="s">
        <v>79</v>
      </c>
      <c r="E16" s="9">
        <v>724210274</v>
      </c>
      <c r="F16" s="10" t="s">
        <v>80</v>
      </c>
      <c r="G16" s="21">
        <v>7</v>
      </c>
      <c r="H16" s="22">
        <v>200</v>
      </c>
    </row>
    <row r="17" spans="2:8" ht="18" customHeight="1" x14ac:dyDescent="0.2">
      <c r="B17" s="6" t="s">
        <v>84</v>
      </c>
      <c r="C17" s="7" t="s">
        <v>81</v>
      </c>
      <c r="D17" s="8" t="s">
        <v>63</v>
      </c>
      <c r="E17" s="9">
        <v>606489887</v>
      </c>
      <c r="F17" s="11" t="s">
        <v>82</v>
      </c>
      <c r="G17" s="21">
        <v>7</v>
      </c>
      <c r="H17" s="22">
        <v>200</v>
      </c>
    </row>
    <row r="18" spans="2:8" ht="18" customHeight="1" x14ac:dyDescent="0.2">
      <c r="B18" s="6" t="s">
        <v>91</v>
      </c>
      <c r="C18" s="7" t="s">
        <v>85</v>
      </c>
      <c r="D18" s="8" t="s">
        <v>87</v>
      </c>
      <c r="E18" s="9">
        <v>723135531</v>
      </c>
      <c r="F18" s="11" t="s">
        <v>89</v>
      </c>
      <c r="G18" s="21">
        <v>8</v>
      </c>
      <c r="H18" s="22">
        <v>200</v>
      </c>
    </row>
    <row r="19" spans="2:8" ht="18" customHeight="1" x14ac:dyDescent="0.2">
      <c r="B19" s="6" t="s">
        <v>92</v>
      </c>
      <c r="C19" s="7" t="s">
        <v>86</v>
      </c>
      <c r="D19" s="8" t="s">
        <v>88</v>
      </c>
      <c r="E19" s="9">
        <v>724204936</v>
      </c>
      <c r="F19" s="11" t="s">
        <v>90</v>
      </c>
      <c r="G19" s="21">
        <v>8</v>
      </c>
      <c r="H19" s="22">
        <v>200</v>
      </c>
    </row>
    <row r="20" spans="2:8" ht="18" customHeight="1" x14ac:dyDescent="0.2">
      <c r="B20" s="6" t="s">
        <v>98</v>
      </c>
      <c r="C20" s="7" t="s">
        <v>135</v>
      </c>
      <c r="D20" s="8" t="s">
        <v>51</v>
      </c>
      <c r="E20" s="9">
        <v>723035212</v>
      </c>
      <c r="F20" s="11" t="s">
        <v>138</v>
      </c>
      <c r="G20" s="21">
        <v>9</v>
      </c>
      <c r="H20" s="22">
        <v>200</v>
      </c>
    </row>
    <row r="21" spans="2:8" ht="18" customHeight="1" x14ac:dyDescent="0.2">
      <c r="B21" s="6" t="s">
        <v>99</v>
      </c>
      <c r="C21" s="7" t="s">
        <v>136</v>
      </c>
      <c r="D21" s="8" t="s">
        <v>137</v>
      </c>
      <c r="E21" s="9">
        <v>604569460</v>
      </c>
      <c r="F21" s="11" t="s">
        <v>139</v>
      </c>
      <c r="G21" s="21">
        <v>9</v>
      </c>
      <c r="H21" s="22">
        <v>200</v>
      </c>
    </row>
    <row r="22" spans="2:8" ht="18" customHeight="1" x14ac:dyDescent="0.2">
      <c r="B22" s="6" t="s">
        <v>100</v>
      </c>
      <c r="C22" s="7" t="s">
        <v>143</v>
      </c>
      <c r="D22" s="8" t="s">
        <v>76</v>
      </c>
      <c r="E22" s="9">
        <v>724978070</v>
      </c>
      <c r="F22" s="11" t="s">
        <v>144</v>
      </c>
      <c r="G22" s="21">
        <v>10</v>
      </c>
      <c r="H22" s="22">
        <v>200</v>
      </c>
    </row>
    <row r="23" spans="2:8" ht="18" customHeight="1" x14ac:dyDescent="0.2">
      <c r="B23" s="6" t="s">
        <v>101</v>
      </c>
      <c r="C23" s="7" t="s">
        <v>140</v>
      </c>
      <c r="D23" s="8" t="s">
        <v>141</v>
      </c>
      <c r="E23" s="9">
        <v>777271111</v>
      </c>
      <c r="F23" s="11" t="s">
        <v>142</v>
      </c>
      <c r="G23" s="21">
        <v>10</v>
      </c>
      <c r="H23" s="22"/>
    </row>
    <row r="24" spans="2:8" ht="18" customHeight="1" thickBot="1" x14ac:dyDescent="0.25">
      <c r="B24" s="12"/>
      <c r="C24" s="13"/>
      <c r="D24" s="13"/>
      <c r="E24" s="14"/>
      <c r="F24" s="13"/>
      <c r="G24" s="15"/>
      <c r="H24" s="23"/>
    </row>
  </sheetData>
  <autoFilter ref="B3:H17" xr:uid="{00000000-0009-0000-0000-000000000000}"/>
  <sortState xmlns:xlrd2="http://schemas.microsoft.com/office/spreadsheetml/2017/richdata2" ref="C4:H25">
    <sortCondition ref="G4:G25"/>
    <sortCondition ref="C4:C25"/>
  </sortState>
  <phoneticPr fontId="20" type="noConversion"/>
  <hyperlinks>
    <hyperlink ref="F4" r:id="rId1" display="Bindr.J@seznam.cz" xr:uid="{00000000-0004-0000-0000-000000000000}"/>
    <hyperlink ref="F5" r:id="rId2" display="jn.lhotak@seznam.cz" xr:uid="{00000000-0004-0000-0000-000001000000}"/>
    <hyperlink ref="F7" r:id="rId3" xr:uid="{DFA2B2FD-D59A-4E83-84CB-11135F4B379F}"/>
    <hyperlink ref="F12" r:id="rId4" xr:uid="{46D1B020-DE24-498B-BF0F-F8C5DB411F90}"/>
    <hyperlink ref="F8" r:id="rId5" xr:uid="{C5A717FA-E2CC-45EE-86F2-FF3B02EF2EDC}"/>
    <hyperlink ref="F9" r:id="rId6" xr:uid="{7A230C48-C0C9-40C6-B7FD-EEEA75DCF62A}"/>
  </hyperlinks>
  <pageMargins left="0.70866141732283472" right="0.70866141732283472" top="0.78740157480314965" bottom="0.78740157480314965" header="0.31496062992125984" footer="0.31496062992125984"/>
  <pageSetup paperSize="9" scale="110" orientation="landscape" r:id="rId7"/>
  <legacy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B1:U13"/>
  <sheetViews>
    <sheetView showGridLines="0" zoomScale="80" zoomScaleNormal="80" workbookViewId="0">
      <pane ySplit="3" topLeftCell="A4" activePane="bottomLeft" state="frozen"/>
      <selection pane="bottomLeft" activeCell="Y10" sqref="Y10"/>
    </sheetView>
  </sheetViews>
  <sheetFormatPr defaultRowHeight="14.25" outlineLevelCol="1" x14ac:dyDescent="0.2"/>
  <cols>
    <col min="1" max="1" width="2.125" customWidth="1"/>
    <col min="2" max="2" width="5.5" customWidth="1"/>
    <col min="3" max="4" width="7.625" customWidth="1"/>
    <col min="5" max="5" width="6.625" customWidth="1"/>
    <col min="6" max="6" width="13.625" customWidth="1"/>
    <col min="7" max="7" width="6.625" customWidth="1"/>
    <col min="8" max="8" width="15.25" customWidth="1"/>
    <col min="9" max="9" width="6.625" customWidth="1"/>
    <col min="10" max="10" width="15.25" customWidth="1"/>
    <col min="11" max="11" width="6.625" customWidth="1"/>
    <col min="12" max="12" width="16.25" customWidth="1"/>
    <col min="13" max="13" width="6.625" customWidth="1"/>
    <col min="14" max="14" width="15.25" customWidth="1"/>
    <col min="15" max="17" width="3.625" customWidth="1"/>
    <col min="18" max="18" width="3" customWidth="1"/>
    <col min="19" max="19" width="12.125" hidden="1" customWidth="1" outlineLevel="1"/>
    <col min="20" max="20" width="4" hidden="1" customWidth="1" outlineLevel="1"/>
    <col min="21" max="21" width="9" collapsed="1"/>
  </cols>
  <sheetData>
    <row r="1" spans="2:20" ht="18" x14ac:dyDescent="0.25">
      <c r="B1" s="19" t="s">
        <v>20</v>
      </c>
      <c r="N1" s="55" t="s">
        <v>55</v>
      </c>
    </row>
    <row r="2" spans="2:20" ht="15" thickBot="1" x14ac:dyDescent="0.25">
      <c r="C2" s="18"/>
      <c r="D2" s="18"/>
      <c r="E2" s="18"/>
      <c r="F2" s="56"/>
      <c r="G2" s="18"/>
      <c r="H2" s="56"/>
      <c r="I2" s="18"/>
      <c r="J2" s="64" t="s">
        <v>149</v>
      </c>
      <c r="K2" s="18"/>
      <c r="L2" s="65" t="s">
        <v>150</v>
      </c>
      <c r="M2" s="18"/>
      <c r="N2" s="56"/>
    </row>
    <row r="3" spans="2:20" ht="30" customHeight="1" thickBot="1" x14ac:dyDescent="0.25">
      <c r="B3" s="24" t="s">
        <v>19</v>
      </c>
      <c r="C3" s="59" t="s">
        <v>53</v>
      </c>
      <c r="D3" s="60" t="s">
        <v>54</v>
      </c>
      <c r="E3" s="101" t="s">
        <v>172</v>
      </c>
      <c r="F3" s="101"/>
      <c r="G3" s="101"/>
      <c r="H3" s="101"/>
      <c r="I3" s="101"/>
      <c r="J3" s="101"/>
      <c r="K3" s="101"/>
      <c r="L3" s="101"/>
      <c r="M3" s="101"/>
      <c r="N3" s="101"/>
      <c r="O3" s="102" t="s">
        <v>23</v>
      </c>
      <c r="P3" s="103"/>
      <c r="Q3" s="104"/>
      <c r="R3" s="30"/>
      <c r="S3" s="54" t="s">
        <v>46</v>
      </c>
      <c r="T3" s="30">
        <v>14</v>
      </c>
    </row>
    <row r="4" spans="2:20" ht="48" customHeight="1" thickTop="1" x14ac:dyDescent="0.2">
      <c r="B4" s="25" t="s">
        <v>4</v>
      </c>
      <c r="C4" s="26">
        <v>44354</v>
      </c>
      <c r="D4" s="57">
        <f t="shared" ref="D4:D12" si="0">C4+T$3-1</f>
        <v>44367</v>
      </c>
      <c r="E4" s="71" t="s">
        <v>102</v>
      </c>
      <c r="F4" s="72" t="str">
        <f>IF(OR(VALUE(MID(E4,1,1))&gt;MAX(účastníci!$G$4:$G$24),VALUE(MID(E4,3,2))&gt;MAX(účastníci!$G$4:$G$24)),CONCATENATE("jen ",$T$4," mužstev"),CONCATENATE(HLOOKUP(VALUE(MID(E4,1,1)),výsledky!$D$3:$AG$4,2,0)," : ",HLOOKUP(VALUE(MID(E4,3,2)),výsledky!$D$3:$AG$4,2,0)))</f>
        <v>Podhola + Müller : Jón + Naxera</v>
      </c>
      <c r="G4" s="62" t="s">
        <v>107</v>
      </c>
      <c r="H4" s="63" t="str">
        <f>IF(OR(VALUE(MID(G4,1,1))&gt;MAX(účastníci!$G$4:$G$24),VALUE(MID(G4,3,2))&gt;MAX(účastníci!$G$4:$G$24)),CONCATENATE("jen ",$T$4," mužstev"),CONCATENATE(HLOOKUP(VALUE(MID(G4,1,1)),výsledky!$D$3:$AG$4,2,0)," : ",HLOOKUP(VALUE(MID(G4,3,2)),výsledky!$D$3:$AG$4,2,0)))</f>
        <v>Koubová + Lejčková : Rott + Majer</v>
      </c>
      <c r="I4" s="62" t="s">
        <v>112</v>
      </c>
      <c r="J4" s="63" t="str">
        <f>IF(OR(VALUE(MID(I4,1,1))&gt;MAX(účastníci!$G$4:$G$24),VALUE(MID(I4,3,2))&gt;MAX(účastníci!$G$4:$G$24)),CONCATENATE("jen ",$T$4," mužstev"),CONCATENATE(HLOOKUP(VALUE(MID(I4,1,1)),výsledky!$D$3:$AG$4,2,0)," : ",HLOOKUP(VALUE(MID(I4,3,2)),výsledky!$D$3:$AG$4,2,0)))</f>
        <v>Vágner + Čapek : Rázek + Balin</v>
      </c>
      <c r="K4" s="62" t="s">
        <v>119</v>
      </c>
      <c r="L4" s="63" t="str">
        <f>IF(OR(VALUE(MID(K4,1,1))&gt;MAX(účastníci!$G$4:$G$24),VALUE(MID(K4,3,2))&gt;MAX(účastníci!$G$4:$G$24)),CONCATENATE("jen ",$T$4," mužstev"),CONCATENATE(HLOOKUP(VALUE(MID(K4,1,1)),výsledky!$D$3:$AG$4,2,0)," : ",HLOOKUP(VALUE(MID(K4,3,2)),výsledky!$D$3:$AG$4,2,0)))</f>
        <v>Lorenc  + Strejc : Bokr + Bindr</v>
      </c>
      <c r="M4" s="62" t="s">
        <v>125</v>
      </c>
      <c r="N4" s="63" t="str">
        <f>IF(OR(VALUE(MID(M4,1,1))&gt;MAX(účastníci!$G$4:$G$24),VALUE(MID(M4,3,2))&gt;MAX(účastníci!$G$4:$G$24)),CONCATENATE("jen ",$T$4," mužstev"),CONCATENATE(HLOOKUP(VALUE(MID(M4,1,1)),výsledky!$D$3:$AG$4,2,0)," : ",HLOOKUP(VALUE(MID(M4,3,2)),výsledky!$D$3:$AG$4,2,0)))</f>
        <v>Legerský  + Navrátil  : Otta + Jenč</v>
      </c>
      <c r="O4" s="111" t="s">
        <v>47</v>
      </c>
      <c r="P4" s="112"/>
      <c r="Q4" s="113"/>
      <c r="S4" t="s">
        <v>134</v>
      </c>
      <c r="T4">
        <f>MAX(účastníci!$G$4:$G$24)</f>
        <v>10</v>
      </c>
    </row>
    <row r="5" spans="2:20" ht="48" customHeight="1" x14ac:dyDescent="0.2">
      <c r="B5" s="27" t="s">
        <v>5</v>
      </c>
      <c r="C5" s="28">
        <f>+D4+1</f>
        <v>44368</v>
      </c>
      <c r="D5" s="57">
        <f t="shared" si="0"/>
        <v>44381</v>
      </c>
      <c r="E5" s="91" t="s">
        <v>130</v>
      </c>
      <c r="F5" s="92" t="str">
        <f>IF(OR(VALUE(MID(E5,1,1))&gt;MAX(účastníci!$G$4:$G$24),VALUE(MID(E5,3,2))&gt;MAX(účastníci!$G$4:$G$24)),CONCATENATE("jen ",$T$4," mužstev"),CONCATENATE(HLOOKUP(VALUE(MID(E5,1,1)),výsledky!$D$3:$AG$4,2,0)," : ",HLOOKUP(VALUE(MID(E5,3,2)),výsledky!$D$3:$AG$4,2,0)))</f>
        <v>Otta + Jenč : Jón + Naxera</v>
      </c>
      <c r="G5" s="91" t="s">
        <v>108</v>
      </c>
      <c r="H5" s="92" t="str">
        <f>IF(OR(VALUE(MID(G5,1,1))&gt;MAX(účastníci!$G$4:$G$24),VALUE(MID(G5,3,2))&gt;MAX(účastníci!$G$4:$G$24)),CONCATENATE("jen ",$T$4," mužstev"),CONCATENATE(HLOOKUP(VALUE(MID(G5,1,1)),výsledky!$D$3:$AG$4,2,0)," : ",HLOOKUP(VALUE(MID(G5,3,2)),výsledky!$D$3:$AG$4,2,0)))</f>
        <v>Bokr + Bindr : Legerský  + Navrátil </v>
      </c>
      <c r="I5" s="91" t="s">
        <v>113</v>
      </c>
      <c r="J5" s="92" t="str">
        <f>IF(OR(VALUE(MID(I5,1,1))&gt;MAX(účastníci!$G$4:$G$24),VALUE(MID(I5,3,2))&gt;MAX(účastníci!$G$4:$G$24)),CONCATENATE("jen ",$T$4," mužstev"),CONCATENATE(HLOOKUP(VALUE(MID(I5,1,1)),výsledky!$D$3:$AG$4,2,0)," : ",HLOOKUP(VALUE(MID(I5,3,2)),výsledky!$D$3:$AG$4,2,0)))</f>
        <v>Rázek + Balin : Lorenc  + Strejc</v>
      </c>
      <c r="K5" s="91" t="s">
        <v>120</v>
      </c>
      <c r="L5" s="92" t="str">
        <f>IF(OR(VALUE(MID(K5,1,1))&gt;MAX(účastníci!$G$4:$G$24),VALUE(MID(K5,3,2))&gt;MAX(účastníci!$G$4:$G$24)),CONCATENATE("jen ",$T$4," mužstev"),CONCATENATE(HLOOKUP(VALUE(MID(K5,1,1)),výsledky!$D$3:$AG$4,2,0)," : ",HLOOKUP(VALUE(MID(K5,3,2)),výsledky!$D$3:$AG$4,2,0)))</f>
        <v>Rott + Majer : Vágner + Čapek</v>
      </c>
      <c r="M5" s="71" t="s">
        <v>38</v>
      </c>
      <c r="N5" s="72" t="str">
        <f>IF(OR(VALUE(MID(M5,1,1))&gt;MAX(účastníci!$G$4:$G$24),VALUE(MID(M5,3,2))&gt;MAX(účastníci!$G$4:$G$24)),CONCATENATE("jen ",$T$4," mužstev"),CONCATENATE(HLOOKUP(VALUE(MID(M5,1,1)),výsledky!$D$3:$AG$4,2,0)," : ",HLOOKUP(VALUE(MID(M5,3,2)),výsledky!$D$3:$AG$4,2,0)))</f>
        <v>Podhola + Müller : Koubová + Lejčková</v>
      </c>
      <c r="O5" s="108" t="s">
        <v>47</v>
      </c>
      <c r="P5" s="109"/>
      <c r="Q5" s="110"/>
    </row>
    <row r="6" spans="2:20" ht="48" customHeight="1" x14ac:dyDescent="0.2">
      <c r="B6" s="27" t="s">
        <v>6</v>
      </c>
      <c r="C6" s="28">
        <f>+D5+1</f>
        <v>44382</v>
      </c>
      <c r="D6" s="57">
        <f t="shared" si="0"/>
        <v>44395</v>
      </c>
      <c r="E6" s="91" t="s">
        <v>103</v>
      </c>
      <c r="F6" s="92" t="str">
        <f>IF(OR(VALUE(MID(E6,1,1))&gt;MAX(účastníci!$G$4:$G$24),VALUE(MID(E6,3,2))&gt;MAX(účastníci!$G$4:$G$24)),CONCATENATE("jen ",$T$4," mužstev"),CONCATENATE(HLOOKUP(VALUE(MID(E6,1,1)),výsledky!$D$3:$AG$4,2,0)," : ",HLOOKUP(VALUE(MID(E6,3,2)),výsledky!$D$3:$AG$4,2,0)))</f>
        <v>Koubová + Lejčková : Jón + Naxera</v>
      </c>
      <c r="G6" s="71" t="s">
        <v>39</v>
      </c>
      <c r="H6" s="72" t="str">
        <f>IF(OR(VALUE(MID(G6,1,1))&gt;MAX(účastníci!$G$4:$G$24),VALUE(MID(G6,3,2))&gt;MAX(účastníci!$G$4:$G$24)),CONCATENATE("jen ",$T$4," mužstev"),CONCATENATE(HLOOKUP(VALUE(MID(G6,1,1)),výsledky!$D$3:$AG$4,2,0)," : ",HLOOKUP(VALUE(MID(G6,3,2)),výsledky!$D$3:$AG$4,2,0)))</f>
        <v>Vágner + Čapek : Podhola + Müller</v>
      </c>
      <c r="I6" s="91" t="s">
        <v>114</v>
      </c>
      <c r="J6" s="92" t="str">
        <f>IF(OR(VALUE(MID(I6,1,1))&gt;MAX(účastníci!$G$4:$G$24),VALUE(MID(I6,3,2))&gt;MAX(účastníci!$G$4:$G$24)),CONCATENATE("jen ",$T$4," mužstev"),CONCATENATE(HLOOKUP(VALUE(MID(I6,1,1)),výsledky!$D$3:$AG$4,2,0)," : ",HLOOKUP(VALUE(MID(I6,3,2)),výsledky!$D$3:$AG$4,2,0)))</f>
        <v>Lorenc  + Strejc : Rott + Majer</v>
      </c>
      <c r="K6" s="91" t="s">
        <v>121</v>
      </c>
      <c r="L6" s="92" t="str">
        <f>IF(OR(VALUE(MID(K6,1,1))&gt;MAX(účastníci!$G$4:$G$24),VALUE(MID(K6,3,2))&gt;MAX(účastníci!$G$4:$G$24)),CONCATENATE("jen ",$T$4," mužstev"),CONCATENATE(HLOOKUP(VALUE(MID(K6,1,1)),výsledky!$D$3:$AG$4,2,0)," : ",HLOOKUP(VALUE(MID(K6,3,2)),výsledky!$D$3:$AG$4,2,0)))</f>
        <v>Legerský  + Navrátil  : Rázek + Balin</v>
      </c>
      <c r="M6" s="91" t="s">
        <v>126</v>
      </c>
      <c r="N6" s="92" t="str">
        <f>IF(OR(VALUE(MID(M6,1,1))&gt;MAX(účastníci!$G$4:$G$24),VALUE(MID(M6,3,2))&gt;MAX(účastníci!$G$4:$G$24)),CONCATENATE("jen ",$T$4," mužstev"),CONCATENATE(HLOOKUP(VALUE(MID(M6,1,1)),výsledky!$D$3:$AG$4,2,0)," : ",HLOOKUP(VALUE(MID(M6,3,2)),výsledky!$D$3:$AG$4,2,0)))</f>
        <v>Otta + Jenč : Bokr + Bindr</v>
      </c>
      <c r="O6" s="108" t="s">
        <v>47</v>
      </c>
      <c r="P6" s="109"/>
      <c r="Q6" s="110"/>
    </row>
    <row r="7" spans="2:20" ht="48" customHeight="1" x14ac:dyDescent="0.2">
      <c r="B7" s="27" t="s">
        <v>7</v>
      </c>
      <c r="C7" s="28">
        <f t="shared" ref="C7:C12" si="1">+D6+1</f>
        <v>44396</v>
      </c>
      <c r="D7" s="57">
        <f t="shared" si="0"/>
        <v>44409</v>
      </c>
      <c r="E7" s="91" t="s">
        <v>131</v>
      </c>
      <c r="F7" s="92" t="str">
        <f>IF(OR(VALUE(MID(E7,1,1))&gt;MAX(účastníci!$G$4:$G$24),VALUE(MID(E7,3,2))&gt;MAX(účastníci!$G$4:$G$24)),CONCATENATE("jen ",$T$4," mužstev"),CONCATENATE(HLOOKUP(VALUE(MID(E7,1,1)),výsledky!$D$3:$AG$4,2,0)," : ",HLOOKUP(VALUE(MID(E7,3,2)),výsledky!$D$3:$AG$4,2,0)))</f>
        <v>Bokr + Bindr : Jón + Naxera</v>
      </c>
      <c r="G7" s="91" t="s">
        <v>109</v>
      </c>
      <c r="H7" s="92" t="str">
        <f>IF(OR(VALUE(MID(G7,1,1))&gt;MAX(účastníci!$G$4:$G$24),VALUE(MID(G7,3,2))&gt;MAX(účastníci!$G$4:$G$24)),CONCATENATE("jen ",$T$4," mužstev"),CONCATENATE(HLOOKUP(VALUE(MID(G7,1,1)),výsledky!$D$3:$AG$4,2,0)," : ",HLOOKUP(VALUE(MID(G7,3,2)),výsledky!$D$3:$AG$4,2,0)))</f>
        <v>Rázek + Balin : Otta + Jenč</v>
      </c>
      <c r="I7" s="91" t="s">
        <v>115</v>
      </c>
      <c r="J7" s="92" t="str">
        <f>IF(OR(VALUE(MID(I7,1,1))&gt;MAX(účastníci!$G$4:$G$24),VALUE(MID(I7,3,2))&gt;MAX(účastníci!$G$4:$G$24)),CONCATENATE("jen ",$T$4," mužstev"),CONCATENATE(HLOOKUP(VALUE(MID(I7,1,1)),výsledky!$D$3:$AG$4,2,0)," : ",HLOOKUP(VALUE(MID(I7,3,2)),výsledky!$D$3:$AG$4,2,0)))</f>
        <v>Rott + Majer : Legerský  + Navrátil </v>
      </c>
      <c r="K7" s="71" t="s">
        <v>41</v>
      </c>
      <c r="L7" s="72" t="str">
        <f>IF(OR(VALUE(MID(K7,1,1))&gt;MAX(účastníci!$G$4:$G$24),VALUE(MID(K7,3,2))&gt;MAX(účastníci!$G$4:$G$24)),CONCATENATE("jen ",$T$4," mužstev"),CONCATENATE(HLOOKUP(VALUE(MID(K7,1,1)),výsledky!$D$3:$AG$4,2,0)," : ",HLOOKUP(VALUE(MID(K7,3,2)),výsledky!$D$3:$AG$4,2,0)))</f>
        <v>Podhola + Müller : Lorenc  + Strejc</v>
      </c>
      <c r="M7" s="91" t="s">
        <v>42</v>
      </c>
      <c r="N7" s="92" t="str">
        <f>IF(OR(VALUE(MID(M7,1,1))&gt;MAX(účastníci!$G$4:$G$24),VALUE(MID(M7,3,2))&gt;MAX(účastníci!$G$4:$G$24)),CONCATENATE("jen ",$T$4," mužstev"),CONCATENATE(HLOOKUP(VALUE(MID(M7,1,1)),výsledky!$D$3:$AG$4,2,0)," : ",HLOOKUP(VALUE(MID(M7,3,2)),výsledky!$D$3:$AG$4,2,0)))</f>
        <v>Koubová + Lejčková : Vágner + Čapek</v>
      </c>
      <c r="O7" s="108" t="s">
        <v>47</v>
      </c>
      <c r="P7" s="109"/>
      <c r="Q7" s="110"/>
    </row>
    <row r="8" spans="2:20" ht="48" customHeight="1" x14ac:dyDescent="0.2">
      <c r="B8" s="27" t="s">
        <v>8</v>
      </c>
      <c r="C8" s="28">
        <f t="shared" si="1"/>
        <v>44410</v>
      </c>
      <c r="D8" s="57">
        <f t="shared" si="0"/>
        <v>44423</v>
      </c>
      <c r="E8" s="91" t="s">
        <v>104</v>
      </c>
      <c r="F8" s="92" t="str">
        <f>IF(OR(VALUE(MID(E8,1,1))&gt;MAX(účastníci!$G$4:$G$24),VALUE(MID(E8,3,2))&gt;MAX(účastníci!$G$4:$G$24)),CONCATENATE("jen ",$T$4," mužstev"),CONCATENATE(HLOOKUP(VALUE(MID(E8,1,1)),výsledky!$D$3:$AG$4,2,0)," : ",HLOOKUP(VALUE(MID(E8,3,2)),výsledky!$D$3:$AG$4,2,0)))</f>
        <v>Vágner + Čapek : Jón + Naxera</v>
      </c>
      <c r="G8" s="91" t="s">
        <v>44</v>
      </c>
      <c r="H8" s="92" t="str">
        <f>IF(OR(VALUE(MID(G8,1,1))&gt;MAX(účastníci!$G$4:$G$24),VALUE(MID(G8,3,2))&gt;MAX(účastníci!$G$4:$G$24)),CONCATENATE("jen ",$T$4," mužstev"),CONCATENATE(HLOOKUP(VALUE(MID(G8,1,1)),výsledky!$D$3:$AG$4,2,0)," : ",HLOOKUP(VALUE(MID(G8,3,2)),výsledky!$D$3:$AG$4,2,0)))</f>
        <v>Lorenc  + Strejc : Koubová + Lejčková</v>
      </c>
      <c r="I8" s="71" t="s">
        <v>45</v>
      </c>
      <c r="J8" s="72" t="str">
        <f>IF(OR(VALUE(MID(I8,1,1))&gt;MAX(účastníci!$G$4:$G$24),VALUE(MID(I8,3,2))&gt;MAX(účastníci!$G$4:$G$24)),CONCATENATE("jen ",$T$4," mužstev"),CONCATENATE(HLOOKUP(VALUE(MID(I8,1,1)),výsledky!$D$3:$AG$4,2,0)," : ",HLOOKUP(VALUE(MID(I8,3,2)),výsledky!$D$3:$AG$4,2,0)))</f>
        <v>Legerský  + Navrátil  : Podhola + Müller</v>
      </c>
      <c r="K8" s="91" t="s">
        <v>122</v>
      </c>
      <c r="L8" s="92" t="str">
        <f>IF(OR(VALUE(MID(K8,1,1))&gt;MAX(účastníci!$G$4:$G$24),VALUE(MID(K8,3,2))&gt;MAX(účastníci!$G$4:$G$24)),CONCATENATE("jen ",$T$4," mužstev"),CONCATENATE(HLOOKUP(VALUE(MID(K8,1,1)),výsledky!$D$3:$AG$4,2,0)," : ",HLOOKUP(VALUE(MID(K8,3,2)),výsledky!$D$3:$AG$4,2,0)))</f>
        <v>Otta + Jenč : Rott + Majer</v>
      </c>
      <c r="M8" s="91" t="s">
        <v>127</v>
      </c>
      <c r="N8" s="92" t="str">
        <f>IF(OR(VALUE(MID(M8,1,1))&gt;MAX(účastníci!$G$4:$G$24),VALUE(MID(M8,3,2))&gt;MAX(účastníci!$G$4:$G$24)),CONCATENATE("jen ",$T$4," mužstev"),CONCATENATE(HLOOKUP(VALUE(MID(M8,1,1)),výsledky!$D$3:$AG$4,2,0)," : ",HLOOKUP(VALUE(MID(M8,3,2)),výsledky!$D$3:$AG$4,2,0)))</f>
        <v>Bokr + Bindr : Rázek + Balin</v>
      </c>
      <c r="O8" s="108" t="s">
        <v>47</v>
      </c>
      <c r="P8" s="109"/>
      <c r="Q8" s="110"/>
    </row>
    <row r="9" spans="2:20" ht="48" customHeight="1" x14ac:dyDescent="0.2">
      <c r="B9" s="27" t="s">
        <v>9</v>
      </c>
      <c r="C9" s="28">
        <f t="shared" si="1"/>
        <v>44424</v>
      </c>
      <c r="D9" s="57">
        <f t="shared" si="0"/>
        <v>44437</v>
      </c>
      <c r="E9" s="91" t="s">
        <v>132</v>
      </c>
      <c r="F9" s="92" t="str">
        <f>IF(OR(VALUE(MID(E9,1,1))&gt;MAX(účastníci!$G$4:$G$24),VALUE(MID(E9,3,2))&gt;MAX(účastníci!$G$4:$G$24)),CONCATENATE("jen ",$T$4," mužstev"),CONCATENATE(HLOOKUP(VALUE(MID(E9,1,1)),výsledky!$D$3:$AG$4,2,0)," : ",HLOOKUP(VALUE(MID(E9,3,2)),výsledky!$D$3:$AG$4,2,0)))</f>
        <v>Rázek + Balin : Jón + Naxera</v>
      </c>
      <c r="G9" s="91" t="s">
        <v>110</v>
      </c>
      <c r="H9" s="92" t="str">
        <f>IF(OR(VALUE(MID(G9,1,1))&gt;MAX(účastníci!$G$4:$G$24),VALUE(MID(G9,3,2))&gt;MAX(účastníci!$G$4:$G$24)),CONCATENATE("jen ",$T$4," mužstev"),CONCATENATE(HLOOKUP(VALUE(MID(G9,1,1)),výsledky!$D$3:$AG$4,2,0)," : ",HLOOKUP(VALUE(MID(G9,3,2)),výsledky!$D$3:$AG$4,2,0)))</f>
        <v>Rott + Majer : Bokr + Bindr</v>
      </c>
      <c r="I9" s="71" t="s">
        <v>33</v>
      </c>
      <c r="J9" s="72" t="str">
        <f>IF(OR(VALUE(MID(I9,1,1))&gt;MAX(účastníci!$G$4:$G$24),VALUE(MID(I9,3,2))&gt;MAX(účastníci!$G$4:$G$24)),CONCATENATE("jen ",$T$4," mužstev"),CONCATENATE(HLOOKUP(VALUE(MID(I9,1,1)),výsledky!$D$3:$AG$4,2,0)," : ",HLOOKUP(VALUE(MID(I9,3,2)),výsledky!$D$3:$AG$4,2,0)))</f>
        <v>Podhola + Müller : Otta + Jenč</v>
      </c>
      <c r="K9" s="91" t="s">
        <v>34</v>
      </c>
      <c r="L9" s="92" t="str">
        <f>IF(OR(VALUE(MID(K9,1,1))&gt;MAX(účastníci!$G$4:$G$24),VALUE(MID(K9,3,2))&gt;MAX(účastníci!$G$4:$G$24)),CONCATENATE("jen ",$T$4," mužstev"),CONCATENATE(HLOOKUP(VALUE(MID(K9,1,1)),výsledky!$D$3:$AG$4,2,0)," : ",HLOOKUP(VALUE(MID(K9,3,2)),výsledky!$D$3:$AG$4,2,0)))</f>
        <v>Koubová + Lejčková : Legerský  + Navrátil </v>
      </c>
      <c r="M9" s="91" t="s">
        <v>35</v>
      </c>
      <c r="N9" s="92" t="str">
        <f>IF(OR(VALUE(MID(M9,1,1))&gt;MAX(účastníci!$G$4:$G$24),VALUE(MID(M9,3,2))&gt;MAX(účastníci!$G$4:$G$24)),CONCATENATE("jen ",$T$4," mužstev"),CONCATENATE(HLOOKUP(VALUE(MID(M9,1,1)),výsledky!$D$3:$AG$4,2,0)," : ",HLOOKUP(VALUE(MID(M9,3,2)),výsledky!$D$3:$AG$4,2,0)))</f>
        <v>Vágner + Čapek : Lorenc  + Strejc</v>
      </c>
      <c r="O9" s="108" t="s">
        <v>47</v>
      </c>
      <c r="P9" s="109"/>
      <c r="Q9" s="110"/>
    </row>
    <row r="10" spans="2:20" ht="48" customHeight="1" x14ac:dyDescent="0.2">
      <c r="B10" s="27" t="s">
        <v>10</v>
      </c>
      <c r="C10" s="28">
        <f t="shared" si="1"/>
        <v>44438</v>
      </c>
      <c r="D10" s="57">
        <f t="shared" si="0"/>
        <v>44451</v>
      </c>
      <c r="E10" s="91" t="s">
        <v>105</v>
      </c>
      <c r="F10" s="92" t="str">
        <f>IF(OR(VALUE(MID(E10,1,1))&gt;MAX(účastníci!$G$4:$G$24),VALUE(MID(E10,3,2))&gt;MAX(účastníci!$G$4:$G$24)),CONCATENATE("jen ",$T$4," mužstev"),CONCATENATE(HLOOKUP(VALUE(MID(E10,1,1)),výsledky!$D$3:$AG$4,2,0)," : ",HLOOKUP(VALUE(MID(E10,3,2)),výsledky!$D$3:$AG$4,2,0)))</f>
        <v>Lorenc  + Strejc : Jón + Naxera</v>
      </c>
      <c r="G10" s="91" t="s">
        <v>37</v>
      </c>
      <c r="H10" s="92" t="str">
        <f>IF(OR(VALUE(MID(G10,1,1))&gt;MAX(účastníci!$G$4:$G$24),VALUE(MID(G10,3,2))&gt;MAX(účastníci!$G$4:$G$24)),CONCATENATE("jen ",$T$4," mužstev"),CONCATENATE(HLOOKUP(VALUE(MID(G10,1,1)),výsledky!$D$3:$AG$4,2,0)," : ",HLOOKUP(VALUE(MID(G10,3,2)),výsledky!$D$3:$AG$4,2,0)))</f>
        <v>Legerský  + Navrátil  : Vágner + Čapek</v>
      </c>
      <c r="I10" s="91" t="s">
        <v>116</v>
      </c>
      <c r="J10" s="92" t="str">
        <f>IF(OR(VALUE(MID(I10,1,1))&gt;MAX(účastníci!$G$4:$G$24),VALUE(MID(I10,3,2))&gt;MAX(účastníci!$G$4:$G$24)),CONCATENATE("jen ",$T$4," mužstev"),CONCATENATE(HLOOKUP(VALUE(MID(I10,1,1)),výsledky!$D$3:$AG$4,2,0)," : ",HLOOKUP(VALUE(MID(I10,3,2)),výsledky!$D$3:$AG$4,2,0)))</f>
        <v>Otta + Jenč : Koubová + Lejčková</v>
      </c>
      <c r="K10" s="71" t="s">
        <v>123</v>
      </c>
      <c r="L10" s="72" t="str">
        <f>IF(OR(VALUE(MID(K10,1,1))&gt;MAX(účastníci!$G$4:$G$24),VALUE(MID(K10,3,2))&gt;MAX(účastníci!$G$4:$G$24)),CONCATENATE("jen ",$T$4," mužstev"),CONCATENATE(HLOOKUP(VALUE(MID(K10,1,1)),výsledky!$D$3:$AG$4,2,0)," : ",HLOOKUP(VALUE(MID(K10,3,2)),výsledky!$D$3:$AG$4,2,0)))</f>
        <v>Bokr + Bindr : Podhola + Müller</v>
      </c>
      <c r="M10" s="91" t="s">
        <v>128</v>
      </c>
      <c r="N10" s="92" t="str">
        <f>IF(OR(VALUE(MID(M10,1,1))&gt;MAX(účastníci!$G$4:$G$24),VALUE(MID(M10,3,2))&gt;MAX(účastníci!$G$4:$G$24)),CONCATENATE("jen ",$T$4," mužstev"),CONCATENATE(HLOOKUP(VALUE(MID(M10,1,1)),výsledky!$D$3:$AG$4,2,0)," : ",HLOOKUP(VALUE(MID(M10,3,2)),výsledky!$D$3:$AG$4,2,0)))</f>
        <v>Rázek + Balin : Rott + Majer</v>
      </c>
      <c r="O10" s="108" t="s">
        <v>47</v>
      </c>
      <c r="P10" s="109"/>
      <c r="Q10" s="110"/>
    </row>
    <row r="11" spans="2:20" ht="48" customHeight="1" x14ac:dyDescent="0.2">
      <c r="B11" s="27" t="s">
        <v>11</v>
      </c>
      <c r="C11" s="28">
        <f t="shared" si="1"/>
        <v>44452</v>
      </c>
      <c r="D11" s="57">
        <f t="shared" si="0"/>
        <v>44465</v>
      </c>
      <c r="E11" s="91" t="s">
        <v>133</v>
      </c>
      <c r="F11" s="92" t="str">
        <f>IF(OR(VALUE(MID(E11,1,1))&gt;MAX(účastníci!$G$4:$G$24),VALUE(MID(E11,3,2))&gt;MAX(účastníci!$G$4:$G$24)),CONCATENATE("jen ",$T$4," mužstev"),CONCATENATE(HLOOKUP(VALUE(MID(E11,1,1)),výsledky!$D$3:$AG$4,2,0)," : ",HLOOKUP(VALUE(MID(E11,3,2)),výsledky!$D$3:$AG$4,2,0)))</f>
        <v>Rott + Majer : Jón + Naxera</v>
      </c>
      <c r="G11" s="71" t="s">
        <v>111</v>
      </c>
      <c r="H11" s="72" t="str">
        <f>IF(OR(VALUE(MID(G11,1,1))&gt;MAX(účastníci!$G$4:$G$24),VALUE(MID(G11,3,2))&gt;MAX(účastníci!$G$4:$G$24)),CONCATENATE("jen ",$T$4," mužstev"),CONCATENATE(HLOOKUP(VALUE(MID(G11,1,1)),výsledky!$D$3:$AG$4,2,0)," : ",HLOOKUP(VALUE(MID(G11,3,2)),výsledky!$D$3:$AG$4,2,0)))</f>
        <v>Podhola + Müller : Rázek + Balin</v>
      </c>
      <c r="I11" s="91" t="s">
        <v>117</v>
      </c>
      <c r="J11" s="92" t="str">
        <f>IF(OR(VALUE(MID(I11,1,1))&gt;MAX(účastníci!$G$4:$G$24),VALUE(MID(I11,3,2))&gt;MAX(účastníci!$G$4:$G$24)),CONCATENATE("jen ",$T$4," mužstev"),CONCATENATE(HLOOKUP(VALUE(MID(I11,1,1)),výsledky!$D$3:$AG$4,2,0)," : ",HLOOKUP(VALUE(MID(I11,3,2)),výsledky!$D$3:$AG$4,2,0)))</f>
        <v>Koubová + Lejčková : Bokr + Bindr</v>
      </c>
      <c r="K11" s="91" t="s">
        <v>43</v>
      </c>
      <c r="L11" s="92" t="str">
        <f>IF(OR(VALUE(MID(K11,1,1))&gt;MAX(účastníci!$G$4:$G$24),VALUE(MID(K11,3,2))&gt;MAX(účastníci!$G$4:$G$24)),CONCATENATE("jen ",$T$4," mužstev"),CONCATENATE(HLOOKUP(VALUE(MID(K11,1,1)),výsledky!$D$3:$AG$4,2,0)," : ",HLOOKUP(VALUE(MID(K11,3,2)),výsledky!$D$3:$AG$4,2,0)))</f>
        <v>Vágner + Čapek : Otta + Jenč</v>
      </c>
      <c r="M11" s="91" t="s">
        <v>40</v>
      </c>
      <c r="N11" s="92" t="str">
        <f>IF(OR(VALUE(MID(M11,1,1))&gt;MAX(účastníci!$G$4:$G$24),VALUE(MID(M11,3,2))&gt;MAX(účastníci!$G$4:$G$24)),CONCATENATE("jen ",$T$4," mužstev"),CONCATENATE(HLOOKUP(VALUE(MID(M11,1,1)),výsledky!$D$3:$AG$4,2,0)," : ",HLOOKUP(VALUE(MID(M11,3,2)),výsledky!$D$3:$AG$4,2,0)))</f>
        <v>Lorenc  + Strejc : Legerský  + Navrátil </v>
      </c>
      <c r="O11" s="108" t="s">
        <v>47</v>
      </c>
      <c r="P11" s="109"/>
      <c r="Q11" s="110"/>
    </row>
    <row r="12" spans="2:20" ht="48" customHeight="1" thickBot="1" x14ac:dyDescent="0.25">
      <c r="B12" s="27" t="s">
        <v>12</v>
      </c>
      <c r="C12" s="29">
        <f t="shared" si="1"/>
        <v>44466</v>
      </c>
      <c r="D12" s="58">
        <f t="shared" si="0"/>
        <v>44479</v>
      </c>
      <c r="E12" s="66" t="s">
        <v>106</v>
      </c>
      <c r="F12" s="67" t="str">
        <f>IF(OR(VALUE(MID(E12,1,1))&gt;MAX(účastníci!$G$4:$G$24),VALUE(MID(E12,3,2))&gt;MAX(účastníci!$G$4:$G$24)),CONCATENATE("jen ",$T$4," mužstev"),CONCATENATE(HLOOKUP(VALUE(MID(E12,1,1)),výsledky!$D$3:$AG$4,2,0)," : ",HLOOKUP(VALUE(MID(E12,3,2)),výsledky!$D$3:$AG$4,2,0)))</f>
        <v>Legerský  + Navrátil  : Jón + Naxera</v>
      </c>
      <c r="G12" s="66" t="s">
        <v>36</v>
      </c>
      <c r="H12" s="67" t="str">
        <f>IF(OR(VALUE(MID(G12,1,1))&gt;MAX(účastníci!$G$4:$G$24),VALUE(MID(G12,3,2))&gt;MAX(účastníci!$G$4:$G$24)),CONCATENATE("jen ",$T$4," mužstev"),CONCATENATE(HLOOKUP(VALUE(MID(G12,1,1)),výsledky!$D$3:$AG$4,2,0)," : ",HLOOKUP(VALUE(MID(G12,3,2)),výsledky!$D$3:$AG$4,2,0)))</f>
        <v>Otta + Jenč : Lorenc  + Strejc</v>
      </c>
      <c r="I12" s="66" t="s">
        <v>118</v>
      </c>
      <c r="J12" s="67" t="str">
        <f>IF(OR(VALUE(MID(I12,1,1))&gt;MAX(účastníci!$G$4:$G$24),VALUE(MID(I12,3,2))&gt;MAX(účastníci!$G$4:$G$24)),CONCATENATE("jen ",$T$4," mužstev"),CONCATENATE(HLOOKUP(VALUE(MID(I12,1,1)),výsledky!$D$3:$AG$4,2,0)," : ",HLOOKUP(VALUE(MID(I12,3,2)),výsledky!$D$3:$AG$4,2,0)))</f>
        <v>Bokr + Bindr : Vágner + Čapek</v>
      </c>
      <c r="K12" s="66" t="s">
        <v>124</v>
      </c>
      <c r="L12" s="67" t="str">
        <f>IF(OR(VALUE(MID(K12,1,1))&gt;MAX(účastníci!$G$4:$G$24),VALUE(MID(K12,3,2))&gt;MAX(účastníci!$G$4:$G$24)),CONCATENATE("jen ",$T$4," mužstev"),CONCATENATE(HLOOKUP(VALUE(MID(K12,1,1)),výsledky!$D$3:$AG$4,2,0)," : ",HLOOKUP(VALUE(MID(K12,3,2)),výsledky!$D$3:$AG$4,2,0)))</f>
        <v>Rázek + Balin : Koubová + Lejčková</v>
      </c>
      <c r="M12" s="73" t="s">
        <v>129</v>
      </c>
      <c r="N12" s="74" t="str">
        <f>IF(OR(VALUE(MID(M12,1,1))&gt;MAX(účastníci!$G$4:$G$24),VALUE(MID(M12,3,2))&gt;MAX(účastníci!$G$4:$G$24)),CONCATENATE("jen ",$T$4," mužstev"),CONCATENATE(HLOOKUP(VALUE(MID(M12,1,1)),výsledky!$D$3:$AG$4,2,0)," : ",HLOOKUP(VALUE(MID(M12,3,2)),výsledky!$D$3:$AG$4,2,0)))</f>
        <v>Rott + Majer : Podhola + Müller</v>
      </c>
      <c r="O12" s="105" t="s">
        <v>47</v>
      </c>
      <c r="P12" s="106"/>
      <c r="Q12" s="107"/>
    </row>
    <row r="13" spans="2:20" x14ac:dyDescent="0.2">
      <c r="C13" s="20"/>
      <c r="D13" s="20"/>
    </row>
  </sheetData>
  <mergeCells count="11">
    <mergeCell ref="E3:N3"/>
    <mergeCell ref="O3:Q3"/>
    <mergeCell ref="O12:Q12"/>
    <mergeCell ref="O7:Q7"/>
    <mergeCell ref="O6:Q6"/>
    <mergeCell ref="O5:Q5"/>
    <mergeCell ref="O4:Q4"/>
    <mergeCell ref="O8:Q8"/>
    <mergeCell ref="O9:Q9"/>
    <mergeCell ref="O10:Q10"/>
    <mergeCell ref="O11:Q11"/>
  </mergeCells>
  <phoneticPr fontId="20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>
    <pageSetUpPr fitToPage="1"/>
  </sheetPr>
  <dimension ref="B1:BO30"/>
  <sheetViews>
    <sheetView showGridLines="0" tabSelected="1" zoomScale="80" zoomScaleNormal="80" workbookViewId="0"/>
  </sheetViews>
  <sheetFormatPr defaultRowHeight="14.25" outlineLevelCol="1" x14ac:dyDescent="0.2"/>
  <cols>
    <col min="1" max="1" width="1.75" customWidth="1"/>
    <col min="2" max="2" width="3.25" customWidth="1"/>
    <col min="3" max="3" width="16.875" bestFit="1" customWidth="1"/>
    <col min="4" max="4" width="4.875" customWidth="1"/>
    <col min="5" max="5" width="2.625" style="1" customWidth="1"/>
    <col min="6" max="7" width="4.875" customWidth="1"/>
    <col min="8" max="8" width="2.625" style="1" customWidth="1"/>
    <col min="9" max="10" width="4.875" customWidth="1"/>
    <col min="11" max="11" width="2.625" style="1" customWidth="1"/>
    <col min="12" max="13" width="4.875" customWidth="1"/>
    <col min="14" max="14" width="2.625" style="1" customWidth="1"/>
    <col min="15" max="16" width="4.875" customWidth="1"/>
    <col min="17" max="17" width="2.625" style="1" customWidth="1"/>
    <col min="18" max="19" width="4.875" customWidth="1"/>
    <col min="20" max="20" width="2.625" style="1" customWidth="1"/>
    <col min="21" max="22" width="4.875" customWidth="1"/>
    <col min="23" max="23" width="2.625" style="1" customWidth="1"/>
    <col min="24" max="25" width="4.875" customWidth="1"/>
    <col min="26" max="26" width="2.625" style="1" customWidth="1"/>
    <col min="27" max="28" width="4.875" customWidth="1"/>
    <col min="29" max="29" width="2.625" style="1" customWidth="1"/>
    <col min="30" max="31" width="4.875" customWidth="1"/>
    <col min="32" max="32" width="2.625" style="1" customWidth="1"/>
    <col min="33" max="33" width="4.875" customWidth="1"/>
    <col min="34" max="35" width="7.25" customWidth="1"/>
    <col min="36" max="37" width="7.25" hidden="1" customWidth="1" outlineLevel="1"/>
    <col min="38" max="39" width="1.625" hidden="1" customWidth="1" outlineLevel="1"/>
    <col min="40" max="40" width="4.875" hidden="1" customWidth="1" outlineLevel="1"/>
    <col min="41" max="42" width="1.625" hidden="1" customWidth="1" outlineLevel="1"/>
    <col min="43" max="43" width="4.875" hidden="1" customWidth="1" outlineLevel="1"/>
    <col min="44" max="45" width="1.625" hidden="1" customWidth="1" outlineLevel="1"/>
    <col min="46" max="46" width="4.875" hidden="1" customWidth="1" outlineLevel="1"/>
    <col min="47" max="48" width="1.625" hidden="1" customWidth="1" outlineLevel="1"/>
    <col min="49" max="49" width="4.875" hidden="1" customWidth="1" outlineLevel="1"/>
    <col min="50" max="51" width="1.625" hidden="1" customWidth="1" outlineLevel="1"/>
    <col min="52" max="52" width="4.875" hidden="1" customWidth="1" outlineLevel="1"/>
    <col min="53" max="54" width="1.625" hidden="1" customWidth="1" outlineLevel="1"/>
    <col min="55" max="55" width="4.875" hidden="1" customWidth="1" outlineLevel="1"/>
    <col min="56" max="57" width="1.625" hidden="1" customWidth="1" outlineLevel="1"/>
    <col min="58" max="58" width="4.875" hidden="1" customWidth="1" outlineLevel="1"/>
    <col min="59" max="60" width="1.625" hidden="1" customWidth="1" outlineLevel="1"/>
    <col min="61" max="61" width="4.875" hidden="1" customWidth="1" outlineLevel="1"/>
    <col min="62" max="63" width="1.625" hidden="1" customWidth="1" outlineLevel="1"/>
    <col min="64" max="64" width="4.875" hidden="1" customWidth="1" outlineLevel="1"/>
    <col min="65" max="65" width="7.25" customWidth="1" collapsed="1"/>
    <col min="66" max="66" width="7.25" customWidth="1"/>
  </cols>
  <sheetData>
    <row r="1" spans="2:67" ht="30.75" customHeight="1" x14ac:dyDescent="0.3">
      <c r="B1" s="93" t="s">
        <v>30</v>
      </c>
    </row>
    <row r="2" spans="2:67" ht="15" thickBot="1" x14ac:dyDescent="0.25"/>
    <row r="3" spans="2:67" ht="15.75" x14ac:dyDescent="0.2">
      <c r="B3" s="164">
        <f>účastníci!H1</f>
        <v>2021</v>
      </c>
      <c r="C3" s="165"/>
      <c r="D3" s="149">
        <v>1</v>
      </c>
      <c r="E3" s="150"/>
      <c r="F3" s="151"/>
      <c r="G3" s="152">
        <v>2</v>
      </c>
      <c r="H3" s="153"/>
      <c r="I3" s="154"/>
      <c r="J3" s="152">
        <v>3</v>
      </c>
      <c r="K3" s="153"/>
      <c r="L3" s="154"/>
      <c r="M3" s="152">
        <v>4</v>
      </c>
      <c r="N3" s="153"/>
      <c r="O3" s="154"/>
      <c r="P3" s="152">
        <v>5</v>
      </c>
      <c r="Q3" s="153"/>
      <c r="R3" s="154"/>
      <c r="S3" s="152">
        <v>6</v>
      </c>
      <c r="T3" s="153"/>
      <c r="U3" s="154"/>
      <c r="V3" s="152">
        <v>7</v>
      </c>
      <c r="W3" s="153"/>
      <c r="X3" s="154"/>
      <c r="Y3" s="152">
        <v>8</v>
      </c>
      <c r="Z3" s="153"/>
      <c r="AA3" s="154"/>
      <c r="AB3" s="152">
        <v>9</v>
      </c>
      <c r="AC3" s="153"/>
      <c r="AD3" s="154"/>
      <c r="AE3" s="152">
        <v>10</v>
      </c>
      <c r="AF3" s="153"/>
      <c r="AG3" s="154"/>
      <c r="AH3" s="155" t="s">
        <v>26</v>
      </c>
      <c r="AI3" s="132"/>
      <c r="AJ3" s="131" t="s">
        <v>27</v>
      </c>
      <c r="AK3" s="132"/>
      <c r="AL3" s="43"/>
      <c r="AM3" s="9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129" t="s">
        <v>24</v>
      </c>
      <c r="BN3" s="127" t="s">
        <v>25</v>
      </c>
    </row>
    <row r="4" spans="2:67" ht="26.25" customHeight="1" thickBot="1" x14ac:dyDescent="0.25">
      <c r="B4" s="166"/>
      <c r="C4" s="167"/>
      <c r="D4" s="170" t="str">
        <f>CONCATENATE(C5," + ",C6)</f>
        <v>Podhola + Müller</v>
      </c>
      <c r="E4" s="157"/>
      <c r="F4" s="158"/>
      <c r="G4" s="156" t="str">
        <f>CONCATENATE(C7," + ",C8)</f>
        <v>Koubová + Lejčková</v>
      </c>
      <c r="H4" s="157"/>
      <c r="I4" s="158" t="str">
        <f>CONCATENATE(J3," + ",L3)</f>
        <v xml:space="preserve">3 + </v>
      </c>
      <c r="J4" s="156" t="str">
        <f>CONCATENATE(C9," + ",C10)</f>
        <v>Vágner + Čapek</v>
      </c>
      <c r="K4" s="157"/>
      <c r="L4" s="158" t="str">
        <f t="shared" ref="L4" si="0">CONCATENATE(M3," + ",O3)</f>
        <v xml:space="preserve">4 + </v>
      </c>
      <c r="M4" s="156" t="str">
        <f>CONCATENATE(C11," + ",C12)</f>
        <v>Lorenc  + Strejc</v>
      </c>
      <c r="N4" s="157"/>
      <c r="O4" s="158" t="str">
        <f t="shared" ref="O4" si="1">CONCATENATE(P3," + ",R3)</f>
        <v xml:space="preserve">5 + </v>
      </c>
      <c r="P4" s="156" t="str">
        <f>CONCATENATE($C13," + ",$C14)</f>
        <v>Legerský  + Navrátil </v>
      </c>
      <c r="Q4" s="157"/>
      <c r="R4" s="158" t="str">
        <f t="shared" ref="R4" si="2">CONCATENATE(AE3," + ",AG3)</f>
        <v xml:space="preserve">10 + </v>
      </c>
      <c r="S4" s="156" t="str">
        <f>CONCATENATE($C15," + ",$C16)</f>
        <v>Otta + Jenč</v>
      </c>
      <c r="T4" s="157"/>
      <c r="U4" s="158" t="str">
        <f t="shared" ref="U4" si="3">CONCATENATE(AH3," + ",AJ3)</f>
        <v>sety + gamy</v>
      </c>
      <c r="V4" s="156" t="str">
        <f>CONCATENATE($C17," + ",$C18)</f>
        <v>Bokr + Bindr</v>
      </c>
      <c r="W4" s="157"/>
      <c r="X4" s="158" t="str">
        <f t="shared" ref="X4" si="4">CONCATENATE(AK3," + ",AN3)</f>
        <v xml:space="preserve"> + </v>
      </c>
      <c r="Y4" s="156" t="str">
        <f>CONCATENATE($C19," + ",$C20)</f>
        <v>Rázek + Balin</v>
      </c>
      <c r="Z4" s="157"/>
      <c r="AA4" s="158" t="str">
        <f t="shared" ref="AA4" si="5">CONCATENATE(AQ3," + ",BI3)</f>
        <v xml:space="preserve"> + </v>
      </c>
      <c r="AB4" s="156" t="str">
        <f>CONCATENATE($C21," + ",$C22)</f>
        <v>Rott + Majer</v>
      </c>
      <c r="AC4" s="157"/>
      <c r="AD4" s="158" t="str">
        <f t="shared" ref="AD4" si="6">CONCATENATE(BL3," + ",BN3)</f>
        <v xml:space="preserve"> + pořadí</v>
      </c>
      <c r="AE4" s="156" t="str">
        <f>CONCATENATE(C23," + ",C24)</f>
        <v>Jón + Naxera</v>
      </c>
      <c r="AF4" s="157"/>
      <c r="AG4" s="158" t="e">
        <f>CONCATENATE(#REF!," + ",#REF!)</f>
        <v>#REF!</v>
      </c>
      <c r="AH4" s="35" t="s">
        <v>28</v>
      </c>
      <c r="AI4" s="37" t="s">
        <v>29</v>
      </c>
      <c r="AJ4" s="38" t="s">
        <v>28</v>
      </c>
      <c r="AK4" s="36" t="s">
        <v>29</v>
      </c>
      <c r="AL4" s="45"/>
      <c r="AM4" s="95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130"/>
      <c r="BN4" s="128"/>
    </row>
    <row r="5" spans="2:67" ht="20.25" customHeight="1" thickTop="1" x14ac:dyDescent="0.2">
      <c r="B5" s="146">
        <v>1</v>
      </c>
      <c r="C5" s="32" t="str">
        <f>+účastníci!C4</f>
        <v>Podhola</v>
      </c>
      <c r="D5" s="159"/>
      <c r="E5" s="160"/>
      <c r="F5" s="161"/>
      <c r="G5" s="68"/>
      <c r="H5" s="69" t="str">
        <f t="shared" ref="H5" si="7">IF(G5="",""," - ")</f>
        <v/>
      </c>
      <c r="I5" s="70"/>
      <c r="J5" s="68"/>
      <c r="K5" s="69" t="str">
        <f t="shared" ref="K5" si="8">IF(J5="",""," - ")</f>
        <v/>
      </c>
      <c r="L5" s="70"/>
      <c r="M5" s="68"/>
      <c r="N5" s="69" t="str">
        <f t="shared" ref="N5" si="9">IF(M5="",""," - ")</f>
        <v/>
      </c>
      <c r="O5" s="70"/>
      <c r="P5" s="68"/>
      <c r="Q5" s="69" t="str">
        <f t="shared" ref="Q5" si="10">IF(P5="",""," - ")</f>
        <v/>
      </c>
      <c r="R5" s="70"/>
      <c r="S5" s="68"/>
      <c r="T5" s="69" t="str">
        <f t="shared" ref="T5" si="11">IF(S5="",""," - ")</f>
        <v/>
      </c>
      <c r="U5" s="70"/>
      <c r="V5" s="68"/>
      <c r="W5" s="69" t="str">
        <f t="shared" ref="W5" si="12">IF(V5="",""," - ")</f>
        <v/>
      </c>
      <c r="X5" s="70"/>
      <c r="Y5" s="68"/>
      <c r="Z5" s="69" t="str">
        <f t="shared" ref="Z5" si="13">IF(Y5="",""," - ")</f>
        <v/>
      </c>
      <c r="AA5" s="70"/>
      <c r="AB5" s="68"/>
      <c r="AC5" s="69" t="str">
        <f t="shared" ref="AC5" si="14">IF(AB5="",""," - ")</f>
        <v/>
      </c>
      <c r="AD5" s="70"/>
      <c r="AE5" s="68"/>
      <c r="AF5" s="69" t="str">
        <f t="shared" ref="AF5" si="15">IF(AE5="",""," - ")</f>
        <v/>
      </c>
      <c r="AG5" s="70"/>
      <c r="AH5" s="179">
        <f>D5+G5+J5+M5+P5+S5+V5+Y5+AB5+AE5</f>
        <v>0</v>
      </c>
      <c r="AI5" s="177">
        <f>F5+I5+L5+O5+R5+U5+X5+AA5+AD5+AG5</f>
        <v>0</v>
      </c>
      <c r="AJ5" s="177"/>
      <c r="AK5" s="177"/>
      <c r="AL5" s="87"/>
      <c r="AM5" s="96"/>
      <c r="AN5" s="88" t="str">
        <f t="shared" ref="AN5" si="16">IF(G5="","",IF(G5=0,0,IF(G5=1,1,IF(AND(G5=2,I5=1),2,3))))</f>
        <v/>
      </c>
      <c r="AO5" s="88"/>
      <c r="AP5" s="88"/>
      <c r="AQ5" s="88" t="str">
        <f t="shared" ref="AQ5" si="17">IF(J5="","",IF(J5=0,0,IF(J5=1,1,IF(AND(J5=2,L5=1),2,3))))</f>
        <v/>
      </c>
      <c r="AR5" s="88"/>
      <c r="AS5" s="88"/>
      <c r="AT5" s="88" t="str">
        <f t="shared" ref="AT5" si="18">IF(M5="","",IF(M5=0,0,IF(M5=1,1,IF(AND(M5=2,O5=1),2,3))))</f>
        <v/>
      </c>
      <c r="AU5" s="88"/>
      <c r="AV5" s="88"/>
      <c r="AW5" s="88" t="str">
        <f t="shared" ref="AW5" si="19">IF(P5="","",IF(P5=0,0,IF(P5=1,1,IF(AND(P5=2,R5=1),2,3))))</f>
        <v/>
      </c>
      <c r="AX5" s="88"/>
      <c r="AY5" s="88"/>
      <c r="AZ5" s="88" t="str">
        <f t="shared" ref="AZ5" si="20">IF(S5="","",IF(S5=0,0,IF(S5=1,1,IF(AND(S5=2,U5=1),2,3))))</f>
        <v/>
      </c>
      <c r="BA5" s="88"/>
      <c r="BB5" s="88"/>
      <c r="BC5" s="88" t="str">
        <f t="shared" ref="BC5" si="21">IF(V5="","",IF(V5=0,0,IF(V5=1,1,IF(AND(V5=2,X5=1),2,3))))</f>
        <v/>
      </c>
      <c r="BD5" s="88"/>
      <c r="BE5" s="88"/>
      <c r="BF5" s="88" t="str">
        <f t="shared" ref="BF5" si="22">IF(Y5="","",IF(Y5=0,0,IF(Y5=1,1,IF(AND(Y5=2,AA5=1),2,3))))</f>
        <v/>
      </c>
      <c r="BG5" s="88"/>
      <c r="BH5" s="88"/>
      <c r="BI5" s="88" t="str">
        <f t="shared" ref="BI5" si="23">IF(AB5="","",IF(AB5=0,0,IF(AB5=1,1,IF(AND(AB5=2,AD5=1),2,3))))</f>
        <v/>
      </c>
      <c r="BJ5" s="88"/>
      <c r="BK5" s="88"/>
      <c r="BL5" s="88" t="str">
        <f t="shared" ref="BL5" si="24">IF(AE5="","",IF(AE5=0,0,IF(AE5=1,1,IF(AND(AE5=2,AG5=1),2,3))))</f>
        <v/>
      </c>
      <c r="BM5" s="175">
        <f>SUM(AL5:BL6)</f>
        <v>0</v>
      </c>
      <c r="BN5" s="173"/>
      <c r="BO5" s="31"/>
    </row>
    <row r="6" spans="2:67" ht="20.25" customHeight="1" x14ac:dyDescent="0.2">
      <c r="B6" s="136"/>
      <c r="C6" s="33" t="str">
        <f>+účastníci!C5</f>
        <v>Müller</v>
      </c>
      <c r="D6" s="162"/>
      <c r="E6" s="121"/>
      <c r="F6" s="122"/>
      <c r="G6" s="123"/>
      <c r="H6" s="123"/>
      <c r="I6" s="124"/>
      <c r="J6" s="123"/>
      <c r="K6" s="123"/>
      <c r="L6" s="124"/>
      <c r="M6" s="123"/>
      <c r="N6" s="123"/>
      <c r="O6" s="124"/>
      <c r="P6" s="123"/>
      <c r="Q6" s="123"/>
      <c r="R6" s="124"/>
      <c r="S6" s="123"/>
      <c r="T6" s="123"/>
      <c r="U6" s="124"/>
      <c r="V6" s="123"/>
      <c r="W6" s="123"/>
      <c r="X6" s="124"/>
      <c r="Y6" s="123"/>
      <c r="Z6" s="123"/>
      <c r="AA6" s="124"/>
      <c r="AB6" s="123"/>
      <c r="AC6" s="123"/>
      <c r="AD6" s="124"/>
      <c r="AE6" s="123"/>
      <c r="AF6" s="123"/>
      <c r="AG6" s="124"/>
      <c r="AH6" s="180"/>
      <c r="AI6" s="178"/>
      <c r="AJ6" s="178"/>
      <c r="AK6" s="178"/>
      <c r="AL6" s="89"/>
      <c r="AM6" s="97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176"/>
      <c r="BN6" s="174"/>
    </row>
    <row r="7" spans="2:67" s="31" customFormat="1" ht="20.25" customHeight="1" x14ac:dyDescent="0.2">
      <c r="B7" s="135">
        <f>+B5+1</f>
        <v>2</v>
      </c>
      <c r="C7" s="34" t="str">
        <f>+účastníci!C6</f>
        <v>Koubová</v>
      </c>
      <c r="D7" s="68"/>
      <c r="E7" s="69" t="str">
        <f t="shared" ref="E7" si="25">IF(D7="",""," - ")</f>
        <v/>
      </c>
      <c r="F7" s="70"/>
      <c r="G7" s="168"/>
      <c r="H7" s="119"/>
      <c r="I7" s="120"/>
      <c r="J7" s="40">
        <v>2</v>
      </c>
      <c r="K7" s="41" t="str">
        <f t="shared" ref="K7" si="26">IF(J7="",""," - ")</f>
        <v xml:space="preserve"> - </v>
      </c>
      <c r="L7" s="42">
        <v>0</v>
      </c>
      <c r="M7" s="40">
        <v>2</v>
      </c>
      <c r="N7" s="41" t="str">
        <f t="shared" ref="N7" si="27">IF(M7="",""," - ")</f>
        <v xml:space="preserve"> - </v>
      </c>
      <c r="O7" s="42">
        <v>1</v>
      </c>
      <c r="P7" s="40">
        <v>2</v>
      </c>
      <c r="Q7" s="41" t="str">
        <f t="shared" ref="Q7" si="28">IF(P7="",""," - ")</f>
        <v xml:space="preserve"> - </v>
      </c>
      <c r="R7" s="42">
        <v>0</v>
      </c>
      <c r="S7" s="40">
        <v>0</v>
      </c>
      <c r="T7" s="41" t="str">
        <f t="shared" ref="T7" si="29">IF(S7="",""," - ")</f>
        <v xml:space="preserve"> - </v>
      </c>
      <c r="U7" s="42">
        <v>2</v>
      </c>
      <c r="V7" s="40">
        <v>0</v>
      </c>
      <c r="W7" s="41" t="str">
        <f t="shared" ref="W7" si="30">IF(V7="",""," - ")</f>
        <v xml:space="preserve"> - </v>
      </c>
      <c r="X7" s="42">
        <v>2</v>
      </c>
      <c r="Y7" s="40">
        <v>0</v>
      </c>
      <c r="Z7" s="41" t="str">
        <f t="shared" ref="Z7" si="31">IF(Y7="",""," - ")</f>
        <v xml:space="preserve"> - </v>
      </c>
      <c r="AA7" s="42">
        <v>2</v>
      </c>
      <c r="AB7" s="40">
        <v>0</v>
      </c>
      <c r="AC7" s="41" t="str">
        <f t="shared" ref="AC7" si="32">IF(AB7="",""," - ")</f>
        <v xml:space="preserve"> - </v>
      </c>
      <c r="AD7" s="42">
        <v>2</v>
      </c>
      <c r="AE7" s="40">
        <v>0</v>
      </c>
      <c r="AF7" s="41" t="str">
        <f t="shared" ref="AF7" si="33">IF(AE7="",""," - ")</f>
        <v xml:space="preserve"> - </v>
      </c>
      <c r="AG7" s="42">
        <v>2</v>
      </c>
      <c r="AH7" s="133">
        <f t="shared" ref="AH7" si="34">D7+G7+J7+M7+P7+S7+V7+Y7+AB7+AE7</f>
        <v>6</v>
      </c>
      <c r="AI7" s="125">
        <f t="shared" ref="AI7" si="35">F7+I7+L7+O7+R7+U7+X7+AA7+AD7+AG7</f>
        <v>11</v>
      </c>
      <c r="AJ7" s="125"/>
      <c r="AK7" s="125"/>
      <c r="AL7" s="49"/>
      <c r="AM7" s="98"/>
      <c r="AN7" s="50" t="str">
        <f t="shared" ref="AN7" si="36">IF(G7="","",IF(G7=0,0,IF(G7=1,1,IF(AND(G7=2,I7=1),2,3))))</f>
        <v/>
      </c>
      <c r="AO7" s="50"/>
      <c r="AP7" s="50"/>
      <c r="AQ7" s="50">
        <f t="shared" ref="AQ7" si="37">IF(J7="","",IF(J7=0,0,IF(J7=1,1,IF(AND(J7=2,L7=1),2,3))))</f>
        <v>3</v>
      </c>
      <c r="AR7" s="50"/>
      <c r="AS7" s="50"/>
      <c r="AT7" s="50">
        <f t="shared" ref="AT7" si="38">IF(M7="","",IF(M7=0,0,IF(M7=1,1,IF(AND(M7=2,O7=1),2,3))))</f>
        <v>2</v>
      </c>
      <c r="AU7" s="50"/>
      <c r="AV7" s="50"/>
      <c r="AW7" s="50">
        <f t="shared" ref="AW7" si="39">IF(P7="","",IF(P7=0,0,IF(P7=1,1,IF(AND(P7=2,R7=1),2,3))))</f>
        <v>3</v>
      </c>
      <c r="AX7" s="50"/>
      <c r="AY7" s="50"/>
      <c r="AZ7" s="50">
        <f t="shared" ref="AZ7" si="40">IF(S7="","",IF(S7=0,0,IF(S7=1,1,IF(AND(S7=2,U7=1),2,3))))</f>
        <v>0</v>
      </c>
      <c r="BA7" s="50"/>
      <c r="BB7" s="50"/>
      <c r="BC7" s="50">
        <f t="shared" ref="BC7" si="41">IF(V7="","",IF(V7=0,0,IF(V7=1,1,IF(AND(V7=2,X7=1),2,3))))</f>
        <v>0</v>
      </c>
      <c r="BD7" s="50"/>
      <c r="BE7" s="50"/>
      <c r="BF7" s="50">
        <f t="shared" ref="BF7" si="42">IF(Y7="","",IF(Y7=0,0,IF(Y7=1,1,IF(AND(Y7=2,AA7=1),2,3))))</f>
        <v>0</v>
      </c>
      <c r="BG7" s="50"/>
      <c r="BH7" s="50"/>
      <c r="BI7" s="50">
        <f t="shared" ref="BI7" si="43">IF(AB7="","",IF(AB7=0,0,IF(AB7=1,1,IF(AND(AB7=2,AD7=1),2,3))))</f>
        <v>0</v>
      </c>
      <c r="BJ7" s="50"/>
      <c r="BK7" s="50"/>
      <c r="BL7" s="50">
        <f t="shared" ref="BL7" si="44">IF(AE7="","",IF(AE7=0,0,IF(AE7=1,1,IF(AND(AE7=2,AG7=1),2,3))))</f>
        <v>0</v>
      </c>
      <c r="BM7" s="138">
        <f>SUM(AL7:BL8)</f>
        <v>8</v>
      </c>
      <c r="BN7" s="181">
        <v>6</v>
      </c>
    </row>
    <row r="8" spans="2:67" s="31" customFormat="1" ht="20.25" customHeight="1" x14ac:dyDescent="0.2">
      <c r="B8" s="136"/>
      <c r="C8" s="33" t="str">
        <f>+účastníci!C7</f>
        <v>Lejčková</v>
      </c>
      <c r="D8" s="123"/>
      <c r="E8" s="123"/>
      <c r="F8" s="124"/>
      <c r="G8" s="169"/>
      <c r="H8" s="121"/>
      <c r="I8" s="122"/>
      <c r="J8" s="117" t="s">
        <v>163</v>
      </c>
      <c r="K8" s="117"/>
      <c r="L8" s="118"/>
      <c r="M8" s="117" t="s">
        <v>188</v>
      </c>
      <c r="N8" s="117"/>
      <c r="O8" s="118"/>
      <c r="P8" s="117" t="s">
        <v>167</v>
      </c>
      <c r="Q8" s="117"/>
      <c r="R8" s="118"/>
      <c r="S8" s="117" t="s">
        <v>191</v>
      </c>
      <c r="T8" s="117"/>
      <c r="U8" s="118"/>
      <c r="V8" s="117" t="s">
        <v>178</v>
      </c>
      <c r="W8" s="117"/>
      <c r="X8" s="118"/>
      <c r="Y8" s="117" t="s">
        <v>152</v>
      </c>
      <c r="Z8" s="117"/>
      <c r="AA8" s="118"/>
      <c r="AB8" s="117" t="s">
        <v>158</v>
      </c>
      <c r="AC8" s="117"/>
      <c r="AD8" s="118"/>
      <c r="AE8" s="117" t="s">
        <v>158</v>
      </c>
      <c r="AF8" s="117"/>
      <c r="AG8" s="118"/>
      <c r="AH8" s="134"/>
      <c r="AI8" s="126"/>
      <c r="AJ8" s="126"/>
      <c r="AK8" s="126"/>
      <c r="AL8" s="47"/>
      <c r="AM8" s="99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139"/>
      <c r="BN8" s="182"/>
    </row>
    <row r="9" spans="2:67" s="31" customFormat="1" ht="20.25" customHeight="1" x14ac:dyDescent="0.2">
      <c r="B9" s="135">
        <f>+B7+1</f>
        <v>3</v>
      </c>
      <c r="C9" s="34" t="str">
        <f>+účastníci!C8</f>
        <v>Vágner</v>
      </c>
      <c r="D9" s="68"/>
      <c r="E9" s="69" t="str">
        <f t="shared" ref="E9" si="45">IF(D9="",""," - ")</f>
        <v/>
      </c>
      <c r="F9" s="70"/>
      <c r="G9" s="40">
        <v>0</v>
      </c>
      <c r="H9" s="41" t="str">
        <f t="shared" ref="H9" si="46">IF(G9="",""," - ")</f>
        <v xml:space="preserve"> - </v>
      </c>
      <c r="I9" s="42">
        <v>2</v>
      </c>
      <c r="J9" s="119"/>
      <c r="K9" s="119"/>
      <c r="L9" s="120"/>
      <c r="M9" s="40">
        <v>2</v>
      </c>
      <c r="N9" s="41" t="str">
        <f t="shared" ref="N9" si="47">IF(M9="",""," - ")</f>
        <v xml:space="preserve"> - </v>
      </c>
      <c r="O9" s="42">
        <v>0</v>
      </c>
      <c r="P9" s="40">
        <v>2</v>
      </c>
      <c r="Q9" s="41" t="str">
        <f t="shared" ref="Q9" si="48">IF(P9="",""," - ")</f>
        <v xml:space="preserve"> - </v>
      </c>
      <c r="R9" s="42">
        <v>0</v>
      </c>
      <c r="S9" s="40">
        <v>0</v>
      </c>
      <c r="T9" s="41" t="str">
        <f t="shared" ref="T9" si="49">IF(S9="",""," - ")</f>
        <v xml:space="preserve"> - </v>
      </c>
      <c r="U9" s="42">
        <v>2</v>
      </c>
      <c r="V9" s="40">
        <v>0</v>
      </c>
      <c r="W9" s="41" t="str">
        <f t="shared" ref="W9" si="50">IF(V9="",""," - ")</f>
        <v xml:space="preserve"> - </v>
      </c>
      <c r="X9" s="42">
        <v>2</v>
      </c>
      <c r="Y9" s="40">
        <v>0</v>
      </c>
      <c r="Z9" s="41" t="str">
        <f t="shared" ref="Z9" si="51">IF(Y9="",""," - ")</f>
        <v xml:space="preserve"> - </v>
      </c>
      <c r="AA9" s="42">
        <v>2</v>
      </c>
      <c r="AB9" s="40">
        <v>0</v>
      </c>
      <c r="AC9" s="41" t="str">
        <f t="shared" ref="AC9" si="52">IF(AB9="",""," - ")</f>
        <v xml:space="preserve"> - </v>
      </c>
      <c r="AD9" s="42">
        <v>2</v>
      </c>
      <c r="AE9" s="40">
        <v>1</v>
      </c>
      <c r="AF9" s="41" t="str">
        <f t="shared" ref="AF9" si="53">IF(AE9="",""," - ")</f>
        <v xml:space="preserve"> - </v>
      </c>
      <c r="AG9" s="42">
        <v>2</v>
      </c>
      <c r="AH9" s="133">
        <f t="shared" ref="AH9" si="54">D9+G9+J9+M9+P9+S9+V9+Y9+AB9+AE9</f>
        <v>5</v>
      </c>
      <c r="AI9" s="125">
        <f t="shared" ref="AI9" si="55">F9+I9+L9+O9+R9+U9+X9+AA9+AD9+AG9</f>
        <v>12</v>
      </c>
      <c r="AJ9" s="125"/>
      <c r="AK9" s="125"/>
      <c r="AL9" s="49"/>
      <c r="AM9" s="98"/>
      <c r="AN9" s="50">
        <f t="shared" ref="AN9" si="56">IF(G9="","",IF(G9=0,0,IF(G9=1,1,IF(AND(G9=2,I9=1),2,3))))</f>
        <v>0</v>
      </c>
      <c r="AO9" s="50"/>
      <c r="AP9" s="50"/>
      <c r="AQ9" s="50" t="str">
        <f t="shared" ref="AQ9" si="57">IF(J9="","",IF(J9=0,0,IF(J9=1,1,IF(AND(J9=2,L9=1),2,3))))</f>
        <v/>
      </c>
      <c r="AR9" s="50"/>
      <c r="AS9" s="50"/>
      <c r="AT9" s="50">
        <f t="shared" ref="AT9" si="58">IF(M9="","",IF(M9=0,0,IF(M9=1,1,IF(AND(M9=2,O9=1),2,3))))</f>
        <v>3</v>
      </c>
      <c r="AU9" s="50"/>
      <c r="AV9" s="50"/>
      <c r="AW9" s="50">
        <f t="shared" ref="AW9" si="59">IF(P9="","",IF(P9=0,0,IF(P9=1,1,IF(AND(P9=2,R9=1),2,3))))</f>
        <v>3</v>
      </c>
      <c r="AX9" s="50"/>
      <c r="AY9" s="50"/>
      <c r="AZ9" s="50">
        <f t="shared" ref="AZ9" si="60">IF(S9="","",IF(S9=0,0,IF(S9=1,1,IF(AND(S9=2,U9=1),2,3))))</f>
        <v>0</v>
      </c>
      <c r="BA9" s="50"/>
      <c r="BB9" s="50"/>
      <c r="BC9" s="50">
        <f t="shared" ref="BC9" si="61">IF(V9="","",IF(V9=0,0,IF(V9=1,1,IF(AND(V9=2,X9=1),2,3))))</f>
        <v>0</v>
      </c>
      <c r="BD9" s="50"/>
      <c r="BE9" s="50"/>
      <c r="BF9" s="50">
        <f t="shared" ref="BF9" si="62">IF(Y9="","",IF(Y9=0,0,IF(Y9=1,1,IF(AND(Y9=2,AA9=1),2,3))))</f>
        <v>0</v>
      </c>
      <c r="BG9" s="50"/>
      <c r="BH9" s="50"/>
      <c r="BI9" s="50">
        <f t="shared" ref="BI9" si="63">IF(AB9="","",IF(AB9=0,0,IF(AB9=1,1,IF(AND(AB9=2,AD9=1),2,3))))</f>
        <v>0</v>
      </c>
      <c r="BJ9" s="50"/>
      <c r="BK9" s="50"/>
      <c r="BL9" s="50">
        <f t="shared" ref="BL9" si="64">IF(AE9="","",IF(AE9=0,0,IF(AE9=1,1,IF(AND(AE9=2,AG9=1),2,3))))</f>
        <v>1</v>
      </c>
      <c r="BM9" s="138">
        <f>SUM(AL9:BL10)</f>
        <v>7</v>
      </c>
      <c r="BN9" s="181">
        <v>7</v>
      </c>
    </row>
    <row r="10" spans="2:67" s="31" customFormat="1" ht="20.25" customHeight="1" x14ac:dyDescent="0.2">
      <c r="B10" s="136"/>
      <c r="C10" s="33" t="str">
        <f>+účastníci!C9</f>
        <v>Čapek</v>
      </c>
      <c r="D10" s="123"/>
      <c r="E10" s="123"/>
      <c r="F10" s="124"/>
      <c r="G10" s="117" t="s">
        <v>162</v>
      </c>
      <c r="H10" s="117"/>
      <c r="I10" s="118"/>
      <c r="J10" s="121"/>
      <c r="K10" s="121"/>
      <c r="L10" s="122"/>
      <c r="M10" s="117" t="s">
        <v>147</v>
      </c>
      <c r="N10" s="117"/>
      <c r="O10" s="118"/>
      <c r="P10" s="117" t="s">
        <v>198</v>
      </c>
      <c r="Q10" s="117"/>
      <c r="R10" s="118"/>
      <c r="S10" s="117" t="s">
        <v>166</v>
      </c>
      <c r="T10" s="117"/>
      <c r="U10" s="118"/>
      <c r="V10" s="117" t="s">
        <v>197</v>
      </c>
      <c r="W10" s="117"/>
      <c r="X10" s="118"/>
      <c r="Y10" s="117" t="s">
        <v>146</v>
      </c>
      <c r="Z10" s="117"/>
      <c r="AA10" s="118"/>
      <c r="AB10" s="117" t="s">
        <v>153</v>
      </c>
      <c r="AC10" s="117"/>
      <c r="AD10" s="118"/>
      <c r="AE10" s="117" t="s">
        <v>170</v>
      </c>
      <c r="AF10" s="117"/>
      <c r="AG10" s="118"/>
      <c r="AH10" s="134"/>
      <c r="AI10" s="126"/>
      <c r="AJ10" s="126"/>
      <c r="AK10" s="126"/>
      <c r="AL10" s="47"/>
      <c r="AM10" s="99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139"/>
      <c r="BN10" s="182"/>
    </row>
    <row r="11" spans="2:67" s="31" customFormat="1" ht="20.25" customHeight="1" x14ac:dyDescent="0.2">
      <c r="B11" s="135">
        <f>+B9+1</f>
        <v>4</v>
      </c>
      <c r="C11" s="34" t="str">
        <f>+účastníci!C10</f>
        <v xml:space="preserve">Lorenc </v>
      </c>
      <c r="D11" s="68"/>
      <c r="E11" s="69" t="str">
        <f t="shared" ref="E11" si="65">IF(D11="",""," - ")</f>
        <v/>
      </c>
      <c r="F11" s="70"/>
      <c r="G11" s="40">
        <v>1</v>
      </c>
      <c r="H11" s="41" t="str">
        <f t="shared" ref="H11" si="66">IF(G11="",""," - ")</f>
        <v xml:space="preserve"> - </v>
      </c>
      <c r="I11" s="42">
        <v>2</v>
      </c>
      <c r="J11" s="40">
        <v>0</v>
      </c>
      <c r="K11" s="41" t="str">
        <f t="shared" ref="K11" si="67">IF(J11="",""," - ")</f>
        <v xml:space="preserve"> - </v>
      </c>
      <c r="L11" s="42">
        <v>2</v>
      </c>
      <c r="M11" s="119"/>
      <c r="N11" s="119"/>
      <c r="O11" s="120"/>
      <c r="P11" s="40">
        <v>2</v>
      </c>
      <c r="Q11" s="41" t="str">
        <f t="shared" ref="Q11" si="68">IF(P11="",""," - ")</f>
        <v xml:space="preserve"> - </v>
      </c>
      <c r="R11" s="42">
        <v>1</v>
      </c>
      <c r="S11" s="40">
        <v>0</v>
      </c>
      <c r="T11" s="41" t="str">
        <f t="shared" ref="T11" si="69">IF(S11="",""," - ")</f>
        <v xml:space="preserve"> - </v>
      </c>
      <c r="U11" s="42">
        <v>2</v>
      </c>
      <c r="V11" s="40">
        <v>0</v>
      </c>
      <c r="W11" s="41" t="str">
        <f t="shared" ref="W11" si="70">IF(V11="",""," - ")</f>
        <v xml:space="preserve"> - </v>
      </c>
      <c r="X11" s="42">
        <v>2</v>
      </c>
      <c r="Y11" s="40">
        <v>0</v>
      </c>
      <c r="Z11" s="41" t="str">
        <f t="shared" ref="Z11" si="71">IF(Y11="",""," - ")</f>
        <v xml:space="preserve"> - </v>
      </c>
      <c r="AA11" s="42">
        <v>2</v>
      </c>
      <c r="AB11" s="40">
        <v>0</v>
      </c>
      <c r="AC11" s="41" t="str">
        <f t="shared" ref="AC11" si="72">IF(AB11="",""," - ")</f>
        <v xml:space="preserve"> - </v>
      </c>
      <c r="AD11" s="42">
        <v>2</v>
      </c>
      <c r="AE11" s="40">
        <v>1</v>
      </c>
      <c r="AF11" s="41" t="str">
        <f t="shared" ref="AF11" si="73">IF(AE11="",""," - ")</f>
        <v xml:space="preserve"> - </v>
      </c>
      <c r="AG11" s="42">
        <v>1</v>
      </c>
      <c r="AH11" s="137">
        <f t="shared" ref="AH11" si="74">D11+G11+J11+M11+P11+S11+V11+Y11+AB11+AE11</f>
        <v>4</v>
      </c>
      <c r="AI11" s="125">
        <f t="shared" ref="AI11" si="75">F11+I11+L11+O11+R11+U11+X11+AA11+AD11+AG11</f>
        <v>14</v>
      </c>
      <c r="AJ11" s="125"/>
      <c r="AK11" s="125"/>
      <c r="AL11" s="49"/>
      <c r="AM11" s="98"/>
      <c r="AN11" s="50">
        <f t="shared" ref="AN11" si="76">IF(G11="","",IF(G11=0,0,IF(G11=1,1,IF(AND(G11=2,I11=1),2,3))))</f>
        <v>1</v>
      </c>
      <c r="AO11" s="50"/>
      <c r="AP11" s="50"/>
      <c r="AQ11" s="50">
        <f t="shared" ref="AQ11" si="77">IF(J11="","",IF(J11=0,0,IF(J11=1,1,IF(AND(J11=2,L11=1),2,3))))</f>
        <v>0</v>
      </c>
      <c r="AR11" s="50"/>
      <c r="AS11" s="50"/>
      <c r="AT11" s="50" t="str">
        <f t="shared" ref="AT11" si="78">IF(M11="","",IF(M11=0,0,IF(M11=1,1,IF(AND(M11=2,O11=1),2,3))))</f>
        <v/>
      </c>
      <c r="AU11" s="50"/>
      <c r="AV11" s="50"/>
      <c r="AW11" s="50">
        <f t="shared" ref="AW11" si="79">IF(P11="","",IF(P11=0,0,IF(P11=1,1,IF(AND(P11=2,R11=1),2,3))))</f>
        <v>2</v>
      </c>
      <c r="AX11" s="50"/>
      <c r="AY11" s="50"/>
      <c r="AZ11" s="50">
        <f t="shared" ref="AZ11" si="80">IF(S11="","",IF(S11=0,0,IF(S11=1,1,IF(AND(S11=2,U11=1),2,3))))</f>
        <v>0</v>
      </c>
      <c r="BA11" s="50"/>
      <c r="BB11" s="50"/>
      <c r="BC11" s="50">
        <f t="shared" ref="BC11" si="81">IF(V11="","",IF(V11=0,0,IF(V11=1,1,IF(AND(V11=2,X11=1),2,3))))</f>
        <v>0</v>
      </c>
      <c r="BD11" s="50"/>
      <c r="BE11" s="50"/>
      <c r="BF11" s="50">
        <f t="shared" ref="BF11" si="82">IF(Y11="","",IF(Y11=0,0,IF(Y11=1,1,IF(AND(Y11=2,AA11=1),2,3))))</f>
        <v>0</v>
      </c>
      <c r="BG11" s="50"/>
      <c r="BH11" s="50"/>
      <c r="BI11" s="50">
        <f t="shared" ref="BI11" si="83">IF(AB11="","",IF(AB11=0,0,IF(AB11=1,1,IF(AND(AB11=2,AD11=1),2,3))))</f>
        <v>0</v>
      </c>
      <c r="BJ11" s="50"/>
      <c r="BK11" s="50"/>
      <c r="BL11" s="50">
        <f t="shared" ref="BL11" si="84">IF(AE11="","",IF(AE11=0,0,IF(AE11=1,1,IF(AND(AE11=2,AG11=1),2,3))))</f>
        <v>1</v>
      </c>
      <c r="BM11" s="138">
        <f>SUM(AL11:BL12)</f>
        <v>4</v>
      </c>
      <c r="BN11" s="181">
        <v>8</v>
      </c>
    </row>
    <row r="12" spans="2:67" s="31" customFormat="1" ht="20.25" customHeight="1" x14ac:dyDescent="0.2">
      <c r="B12" s="136"/>
      <c r="C12" s="33" t="str">
        <f>+účastníci!C11</f>
        <v>Strejc</v>
      </c>
      <c r="D12" s="123"/>
      <c r="E12" s="123"/>
      <c r="F12" s="124"/>
      <c r="G12" s="117" t="s">
        <v>189</v>
      </c>
      <c r="H12" s="117"/>
      <c r="I12" s="118"/>
      <c r="J12" s="117" t="s">
        <v>146</v>
      </c>
      <c r="K12" s="117"/>
      <c r="L12" s="118"/>
      <c r="M12" s="121"/>
      <c r="N12" s="121"/>
      <c r="O12" s="122"/>
      <c r="P12" s="117" t="s">
        <v>186</v>
      </c>
      <c r="Q12" s="117"/>
      <c r="R12" s="118"/>
      <c r="S12" s="117" t="s">
        <v>193</v>
      </c>
      <c r="T12" s="117"/>
      <c r="U12" s="118"/>
      <c r="V12" s="117" t="s">
        <v>162</v>
      </c>
      <c r="W12" s="117"/>
      <c r="X12" s="118"/>
      <c r="Y12" s="117" t="s">
        <v>153</v>
      </c>
      <c r="Z12" s="117"/>
      <c r="AA12" s="118"/>
      <c r="AB12" s="117" t="s">
        <v>153</v>
      </c>
      <c r="AC12" s="117"/>
      <c r="AD12" s="118"/>
      <c r="AE12" s="117"/>
      <c r="AF12" s="117"/>
      <c r="AG12" s="118"/>
      <c r="AH12" s="134"/>
      <c r="AI12" s="126"/>
      <c r="AJ12" s="126"/>
      <c r="AK12" s="126"/>
      <c r="AL12" s="47"/>
      <c r="AM12" s="99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139"/>
      <c r="BN12" s="182"/>
    </row>
    <row r="13" spans="2:67" s="31" customFormat="1" ht="20.25" customHeight="1" x14ac:dyDescent="0.2">
      <c r="B13" s="135">
        <f>+B11+1</f>
        <v>5</v>
      </c>
      <c r="C13" s="34" t="str">
        <f>+účastníci!C12</f>
        <v xml:space="preserve">Legerský </v>
      </c>
      <c r="D13" s="68"/>
      <c r="E13" s="69" t="str">
        <f t="shared" ref="E13" si="85">IF(D13="",""," - ")</f>
        <v/>
      </c>
      <c r="F13" s="70"/>
      <c r="G13" s="40">
        <v>0</v>
      </c>
      <c r="H13" s="41" t="str">
        <f t="shared" ref="H13" si="86">IF(G13="",""," - ")</f>
        <v xml:space="preserve"> - </v>
      </c>
      <c r="I13" s="42">
        <v>2</v>
      </c>
      <c r="J13" s="40">
        <v>0</v>
      </c>
      <c r="K13" s="41" t="str">
        <f t="shared" ref="K13" si="87">IF(J13="",""," - ")</f>
        <v xml:space="preserve"> - </v>
      </c>
      <c r="L13" s="42">
        <v>2</v>
      </c>
      <c r="M13" s="40">
        <v>1</v>
      </c>
      <c r="N13" s="41" t="str">
        <f t="shared" ref="N13" si="88">IF(M13="",""," - ")</f>
        <v xml:space="preserve"> - </v>
      </c>
      <c r="O13" s="42">
        <v>2</v>
      </c>
      <c r="P13" s="119"/>
      <c r="Q13" s="119"/>
      <c r="R13" s="120"/>
      <c r="S13" s="40">
        <v>0</v>
      </c>
      <c r="T13" s="41" t="str">
        <f t="shared" ref="T13" si="89">IF(S13="",""," - ")</f>
        <v xml:space="preserve"> - </v>
      </c>
      <c r="U13" s="42">
        <v>2</v>
      </c>
      <c r="V13" s="40">
        <v>0</v>
      </c>
      <c r="W13" s="41" t="str">
        <f t="shared" ref="W13" si="90">IF(V13="",""," - ")</f>
        <v xml:space="preserve"> - </v>
      </c>
      <c r="X13" s="42">
        <v>2</v>
      </c>
      <c r="Y13" s="40">
        <v>0</v>
      </c>
      <c r="Z13" s="41" t="str">
        <f t="shared" ref="Z13" si="91">IF(Y13="",""," - ")</f>
        <v xml:space="preserve"> - </v>
      </c>
      <c r="AA13" s="42">
        <v>2</v>
      </c>
      <c r="AB13" s="40">
        <v>0</v>
      </c>
      <c r="AC13" s="41" t="str">
        <f t="shared" ref="AC13" si="92">IF(AB13="",""," - ")</f>
        <v xml:space="preserve"> - </v>
      </c>
      <c r="AD13" s="42">
        <v>2</v>
      </c>
      <c r="AE13" s="40">
        <v>1</v>
      </c>
      <c r="AF13" s="41" t="str">
        <f t="shared" ref="AF13" si="93">IF(AE13="",""," - ")</f>
        <v xml:space="preserve"> - </v>
      </c>
      <c r="AG13" s="42">
        <v>1</v>
      </c>
      <c r="AH13" s="137">
        <f t="shared" ref="AH13" si="94">D13+G13+J13+M13+P13+S13+V13+Y13+AB13+AE13</f>
        <v>2</v>
      </c>
      <c r="AI13" s="125">
        <f t="shared" ref="AI13" si="95">F13+I13+L13+O13+R13+U13+X13+AA13+AD13+AG13</f>
        <v>15</v>
      </c>
      <c r="AJ13" s="125"/>
      <c r="AK13" s="125"/>
      <c r="AL13" s="49"/>
      <c r="AM13" s="98"/>
      <c r="AN13" s="50">
        <f t="shared" ref="AN13" si="96">IF(G13="","",IF(G13=0,0,IF(G13=1,1,IF(AND(G13=2,I13=1),2,3))))</f>
        <v>0</v>
      </c>
      <c r="AO13" s="50"/>
      <c r="AP13" s="50"/>
      <c r="AQ13" s="50">
        <f t="shared" ref="AQ13" si="97">IF(J13="","",IF(J13=0,0,IF(J13=1,1,IF(AND(J13=2,L13=1),2,3))))</f>
        <v>0</v>
      </c>
      <c r="AR13" s="50"/>
      <c r="AS13" s="50"/>
      <c r="AT13" s="50">
        <f t="shared" ref="AT13" si="98">IF(M13="","",IF(M13=0,0,IF(M13=1,1,IF(AND(M13=2,O13=1),2,3))))</f>
        <v>1</v>
      </c>
      <c r="AU13" s="50"/>
      <c r="AV13" s="50"/>
      <c r="AW13" s="50" t="str">
        <f t="shared" ref="AW13" si="99">IF(P13="","",IF(P13=0,0,IF(P13=1,1,IF(AND(P13=2,R13=1),2,3))))</f>
        <v/>
      </c>
      <c r="AX13" s="50"/>
      <c r="AY13" s="50"/>
      <c r="AZ13" s="50">
        <f t="shared" ref="AZ13" si="100">IF(S13="","",IF(S13=0,0,IF(S13=1,1,IF(AND(S13=2,U13=1),2,3))))</f>
        <v>0</v>
      </c>
      <c r="BA13" s="50"/>
      <c r="BB13" s="50"/>
      <c r="BC13" s="50">
        <f t="shared" ref="BC13" si="101">IF(V13="","",IF(V13=0,0,IF(V13=1,1,IF(AND(V13=2,X13=1),2,3))))</f>
        <v>0</v>
      </c>
      <c r="BD13" s="50"/>
      <c r="BE13" s="50"/>
      <c r="BF13" s="50">
        <f t="shared" ref="BF13" si="102">IF(Y13="","",IF(Y13=0,0,IF(Y13=1,1,IF(AND(Y13=2,AA13=1),2,3))))</f>
        <v>0</v>
      </c>
      <c r="BG13" s="50"/>
      <c r="BH13" s="50"/>
      <c r="BI13" s="50">
        <f t="shared" ref="BI13" si="103">IF(AB13="","",IF(AB13=0,0,IF(AB13=1,1,IF(AND(AB13=2,AD13=1),2,3))))</f>
        <v>0</v>
      </c>
      <c r="BJ13" s="50"/>
      <c r="BK13" s="50"/>
      <c r="BL13" s="50">
        <f t="shared" ref="BL13" si="104">IF(AE13="","",IF(AE13=0,0,IF(AE13=1,1,IF(AND(AE13=2,AG13=1),2,3))))</f>
        <v>1</v>
      </c>
      <c r="BM13" s="138">
        <f>SUM(AL13:BL14)</f>
        <v>2</v>
      </c>
      <c r="BN13" s="181">
        <v>9</v>
      </c>
    </row>
    <row r="14" spans="2:67" s="31" customFormat="1" ht="20.25" customHeight="1" x14ac:dyDescent="0.2">
      <c r="B14" s="136"/>
      <c r="C14" s="33" t="str">
        <f>+účastníci!C13</f>
        <v>Navrátil </v>
      </c>
      <c r="D14" s="123"/>
      <c r="E14" s="123"/>
      <c r="F14" s="124"/>
      <c r="G14" s="117" t="s">
        <v>166</v>
      </c>
      <c r="H14" s="117"/>
      <c r="I14" s="118"/>
      <c r="J14" s="117" t="s">
        <v>199</v>
      </c>
      <c r="K14" s="117"/>
      <c r="L14" s="118"/>
      <c r="M14" s="117" t="s">
        <v>187</v>
      </c>
      <c r="N14" s="117"/>
      <c r="O14" s="118"/>
      <c r="P14" s="121"/>
      <c r="Q14" s="121"/>
      <c r="R14" s="122"/>
      <c r="S14" s="117" t="s">
        <v>183</v>
      </c>
      <c r="T14" s="117"/>
      <c r="U14" s="118"/>
      <c r="V14" s="117" t="s">
        <v>185</v>
      </c>
      <c r="W14" s="117"/>
      <c r="X14" s="118"/>
      <c r="Y14" s="117" t="s">
        <v>161</v>
      </c>
      <c r="Z14" s="117"/>
      <c r="AA14" s="118"/>
      <c r="AB14" s="117" t="s">
        <v>181</v>
      </c>
      <c r="AC14" s="117"/>
      <c r="AD14" s="118"/>
      <c r="AE14" s="117"/>
      <c r="AF14" s="117"/>
      <c r="AG14" s="118"/>
      <c r="AH14" s="134"/>
      <c r="AI14" s="126"/>
      <c r="AJ14" s="126"/>
      <c r="AK14" s="126"/>
      <c r="AL14" s="47"/>
      <c r="AM14" s="99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139"/>
      <c r="BN14" s="182"/>
    </row>
    <row r="15" spans="2:67" s="31" customFormat="1" ht="20.25" customHeight="1" x14ac:dyDescent="0.2">
      <c r="B15" s="135">
        <f t="shared" ref="B15" si="105">+B13+1</f>
        <v>6</v>
      </c>
      <c r="C15" s="34" t="str">
        <f>+účastníci!C14</f>
        <v>Otta</v>
      </c>
      <c r="D15" s="68"/>
      <c r="E15" s="69" t="str">
        <f t="shared" ref="E15" si="106">IF(D15="",""," - ")</f>
        <v/>
      </c>
      <c r="F15" s="70"/>
      <c r="G15" s="40">
        <v>2</v>
      </c>
      <c r="H15" s="41" t="str">
        <f t="shared" ref="H15" si="107">IF(G15="",""," - ")</f>
        <v xml:space="preserve"> - </v>
      </c>
      <c r="I15" s="42">
        <v>0</v>
      </c>
      <c r="J15" s="40">
        <v>2</v>
      </c>
      <c r="K15" s="41" t="str">
        <f t="shared" ref="K15" si="108">IF(J15="",""," - ")</f>
        <v xml:space="preserve"> - </v>
      </c>
      <c r="L15" s="42">
        <v>0</v>
      </c>
      <c r="M15" s="40">
        <v>2</v>
      </c>
      <c r="N15" s="41" t="str">
        <f t="shared" ref="N15" si="109">IF(M15="",""," - ")</f>
        <v xml:space="preserve"> - </v>
      </c>
      <c r="O15" s="42">
        <v>0</v>
      </c>
      <c r="P15" s="40">
        <v>2</v>
      </c>
      <c r="Q15" s="41" t="str">
        <f t="shared" ref="Q15" si="110">IF(P15="",""," - ")</f>
        <v xml:space="preserve"> - </v>
      </c>
      <c r="R15" s="42">
        <v>0</v>
      </c>
      <c r="S15" s="119"/>
      <c r="T15" s="119"/>
      <c r="U15" s="120"/>
      <c r="V15" s="40">
        <v>2</v>
      </c>
      <c r="W15" s="41" t="str">
        <f t="shared" ref="W15" si="111">IF(V15="",""," - ")</f>
        <v xml:space="preserve"> - </v>
      </c>
      <c r="X15" s="42">
        <v>0</v>
      </c>
      <c r="Y15" s="40">
        <v>2</v>
      </c>
      <c r="Z15" s="41" t="str">
        <f t="shared" ref="Z15" si="112">IF(Y15="",""," - ")</f>
        <v xml:space="preserve"> - </v>
      </c>
      <c r="AA15" s="42">
        <v>1</v>
      </c>
      <c r="AB15" s="40">
        <v>0</v>
      </c>
      <c r="AC15" s="41" t="str">
        <f t="shared" ref="AC15" si="113">IF(AB15="",""," - ")</f>
        <v xml:space="preserve"> - </v>
      </c>
      <c r="AD15" s="42">
        <v>2</v>
      </c>
      <c r="AE15" s="40">
        <v>2</v>
      </c>
      <c r="AF15" s="41" t="str">
        <f t="shared" ref="AF15" si="114">IF(AE15="",""," - ")</f>
        <v xml:space="preserve"> - </v>
      </c>
      <c r="AG15" s="42">
        <v>0</v>
      </c>
      <c r="AH15" s="137">
        <f t="shared" ref="AH15" si="115">D15+G15+J15+M15+P15+S15+V15+Y15+AB15+AE15</f>
        <v>14</v>
      </c>
      <c r="AI15" s="125">
        <f t="shared" ref="AI15" si="116">F15+I15+L15+O15+R15+U15+X15+AA15+AD15+AG15</f>
        <v>3</v>
      </c>
      <c r="AJ15" s="125"/>
      <c r="AK15" s="125"/>
      <c r="AL15" s="49"/>
      <c r="AM15" s="98"/>
      <c r="AN15" s="50">
        <f t="shared" ref="AN15" si="117">IF(G15="","",IF(G15=0,0,IF(G15=1,1,IF(AND(G15=2,I15=1),2,3))))</f>
        <v>3</v>
      </c>
      <c r="AO15" s="50"/>
      <c r="AP15" s="50"/>
      <c r="AQ15" s="50">
        <f t="shared" ref="AQ15" si="118">IF(J15="","",IF(J15=0,0,IF(J15=1,1,IF(AND(J15=2,L15=1),2,3))))</f>
        <v>3</v>
      </c>
      <c r="AR15" s="50"/>
      <c r="AS15" s="50"/>
      <c r="AT15" s="50">
        <f t="shared" ref="AT15" si="119">IF(M15="","",IF(M15=0,0,IF(M15=1,1,IF(AND(M15=2,O15=1),2,3))))</f>
        <v>3</v>
      </c>
      <c r="AU15" s="50"/>
      <c r="AV15" s="50"/>
      <c r="AW15" s="50">
        <f t="shared" ref="AW15" si="120">IF(P15="","",IF(P15=0,0,IF(P15=1,1,IF(AND(P15=2,R15=1),2,3))))</f>
        <v>3</v>
      </c>
      <c r="AX15" s="50"/>
      <c r="AY15" s="50"/>
      <c r="AZ15" s="50" t="str">
        <f t="shared" ref="AZ15" si="121">IF(S15="","",IF(S15=0,0,IF(S15=1,1,IF(AND(S15=2,U15=1),2,3))))</f>
        <v/>
      </c>
      <c r="BA15" s="50"/>
      <c r="BB15" s="50"/>
      <c r="BC15" s="50">
        <f t="shared" ref="BC15" si="122">IF(V15="","",IF(V15=0,0,IF(V15=1,1,IF(AND(V15=2,X15=1),2,3))))</f>
        <v>3</v>
      </c>
      <c r="BD15" s="50"/>
      <c r="BE15" s="50"/>
      <c r="BF15" s="50">
        <f t="shared" ref="BF15" si="123">IF(Y15="","",IF(Y15=0,0,IF(Y15=1,1,IF(AND(Y15=2,AA15=1),2,3))))</f>
        <v>2</v>
      </c>
      <c r="BG15" s="50"/>
      <c r="BH15" s="50"/>
      <c r="BI15" s="50">
        <f t="shared" ref="BI15" si="124">IF(AB15="","",IF(AB15=0,0,IF(AB15=1,1,IF(AND(AB15=2,AD15=1),2,3))))</f>
        <v>0</v>
      </c>
      <c r="BJ15" s="50"/>
      <c r="BK15" s="50"/>
      <c r="BL15" s="50">
        <f t="shared" ref="BL15" si="125">IF(AE15="","",IF(AE15=0,0,IF(AE15=1,1,IF(AND(AE15=2,AG15=1),2,3))))</f>
        <v>3</v>
      </c>
      <c r="BM15" s="138">
        <f t="shared" ref="BM15" si="126">SUM(AL15:BL16)</f>
        <v>20</v>
      </c>
      <c r="BN15" s="147">
        <v>2</v>
      </c>
    </row>
    <row r="16" spans="2:67" s="31" customFormat="1" ht="20.25" customHeight="1" x14ac:dyDescent="0.2">
      <c r="B16" s="136"/>
      <c r="C16" s="33" t="str">
        <f>+účastníci!C15</f>
        <v>Jenč</v>
      </c>
      <c r="D16" s="123"/>
      <c r="E16" s="123"/>
      <c r="F16" s="124"/>
      <c r="G16" s="117" t="s">
        <v>190</v>
      </c>
      <c r="H16" s="117"/>
      <c r="I16" s="118"/>
      <c r="J16" s="117" t="s">
        <v>167</v>
      </c>
      <c r="K16" s="117"/>
      <c r="L16" s="118"/>
      <c r="M16" s="117" t="s">
        <v>192</v>
      </c>
      <c r="N16" s="117"/>
      <c r="O16" s="118"/>
      <c r="P16" s="117" t="s">
        <v>182</v>
      </c>
      <c r="Q16" s="117"/>
      <c r="R16" s="118"/>
      <c r="S16" s="121"/>
      <c r="T16" s="121"/>
      <c r="U16" s="122"/>
      <c r="V16" s="117" t="s">
        <v>164</v>
      </c>
      <c r="W16" s="117"/>
      <c r="X16" s="118"/>
      <c r="Y16" s="117" t="s">
        <v>200</v>
      </c>
      <c r="Z16" s="117"/>
      <c r="AA16" s="118"/>
      <c r="AB16" s="117" t="s">
        <v>183</v>
      </c>
      <c r="AC16" s="117"/>
      <c r="AD16" s="118"/>
      <c r="AE16" s="117" t="s">
        <v>176</v>
      </c>
      <c r="AF16" s="117"/>
      <c r="AG16" s="118"/>
      <c r="AH16" s="134"/>
      <c r="AI16" s="126"/>
      <c r="AJ16" s="126"/>
      <c r="AK16" s="126"/>
      <c r="AL16" s="47"/>
      <c r="AM16" s="99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139"/>
      <c r="BN16" s="148"/>
    </row>
    <row r="17" spans="2:66" s="31" customFormat="1" ht="20.25" customHeight="1" x14ac:dyDescent="0.2">
      <c r="B17" s="135">
        <f t="shared" ref="B17" si="127">+B15+1</f>
        <v>7</v>
      </c>
      <c r="C17" s="34" t="str">
        <f>+účastníci!C16</f>
        <v>Bokr</v>
      </c>
      <c r="D17" s="68"/>
      <c r="E17" s="69" t="str">
        <f t="shared" ref="E17" si="128">IF(D17="",""," - ")</f>
        <v/>
      </c>
      <c r="F17" s="70"/>
      <c r="G17" s="40">
        <v>2</v>
      </c>
      <c r="H17" s="41" t="str">
        <f t="shared" ref="H17" si="129">IF(G17="",""," - ")</f>
        <v xml:space="preserve"> - </v>
      </c>
      <c r="I17" s="42">
        <v>0</v>
      </c>
      <c r="J17" s="40">
        <v>2</v>
      </c>
      <c r="K17" s="41" t="str">
        <f t="shared" ref="K17" si="130">IF(J17="",""," - ")</f>
        <v xml:space="preserve"> - </v>
      </c>
      <c r="L17" s="42">
        <v>0</v>
      </c>
      <c r="M17" s="40">
        <v>2</v>
      </c>
      <c r="N17" s="41" t="str">
        <f t="shared" ref="N17" si="131">IF(M17="",""," - ")</f>
        <v xml:space="preserve"> - </v>
      </c>
      <c r="O17" s="42">
        <v>0</v>
      </c>
      <c r="P17" s="40">
        <v>2</v>
      </c>
      <c r="Q17" s="41" t="str">
        <f t="shared" ref="Q17" si="132">IF(P17="",""," - ")</f>
        <v xml:space="preserve"> - </v>
      </c>
      <c r="R17" s="42">
        <v>0</v>
      </c>
      <c r="S17" s="40">
        <v>0</v>
      </c>
      <c r="T17" s="41" t="str">
        <f t="shared" ref="T17" si="133">IF(S17="",""," - ")</f>
        <v xml:space="preserve"> - </v>
      </c>
      <c r="U17" s="42">
        <v>2</v>
      </c>
      <c r="V17" s="119"/>
      <c r="W17" s="119"/>
      <c r="X17" s="120"/>
      <c r="Y17" s="40">
        <v>0</v>
      </c>
      <c r="Z17" s="41" t="str">
        <f t="shared" ref="Z17" si="134">IF(Y17="",""," - ")</f>
        <v xml:space="preserve"> - </v>
      </c>
      <c r="AA17" s="42">
        <v>2</v>
      </c>
      <c r="AB17" s="40">
        <v>0</v>
      </c>
      <c r="AC17" s="41" t="str">
        <f t="shared" ref="AC17" si="135">IF(AB17="",""," - ")</f>
        <v xml:space="preserve"> - </v>
      </c>
      <c r="AD17" s="42">
        <v>2</v>
      </c>
      <c r="AE17" s="40">
        <v>1</v>
      </c>
      <c r="AF17" s="41" t="str">
        <f t="shared" ref="AF17" si="136">IF(AE17="",""," - ")</f>
        <v xml:space="preserve"> - </v>
      </c>
      <c r="AG17" s="42">
        <v>2</v>
      </c>
      <c r="AH17" s="137">
        <f t="shared" ref="AH17" si="137">D17+G17+J17+M17+P17+S17+V17+Y17+AB17+AE17</f>
        <v>9</v>
      </c>
      <c r="AI17" s="125">
        <f t="shared" ref="AI17" si="138">F17+I17+L17+O17+R17+U17+X17+AA17+AD17+AG17</f>
        <v>8</v>
      </c>
      <c r="AJ17" s="125"/>
      <c r="AK17" s="125"/>
      <c r="AL17" s="49"/>
      <c r="AM17" s="98"/>
      <c r="AN17" s="50">
        <f t="shared" ref="AN17" si="139">IF(G17="","",IF(G17=0,0,IF(G17=1,1,IF(AND(G17=2,I17=1),2,3))))</f>
        <v>3</v>
      </c>
      <c r="AO17" s="50"/>
      <c r="AP17" s="50"/>
      <c r="AQ17" s="50">
        <f t="shared" ref="AQ17" si="140">IF(J17="","",IF(J17=0,0,IF(J17=1,1,IF(AND(J17=2,L17=1),2,3))))</f>
        <v>3</v>
      </c>
      <c r="AR17" s="50"/>
      <c r="AS17" s="50"/>
      <c r="AT17" s="50">
        <f t="shared" ref="AT17" si="141">IF(M17="","",IF(M17=0,0,IF(M17=1,1,IF(AND(M17=2,O17=1),2,3))))</f>
        <v>3</v>
      </c>
      <c r="AU17" s="50"/>
      <c r="AV17" s="50"/>
      <c r="AW17" s="50">
        <f t="shared" ref="AW17" si="142">IF(P17="","",IF(P17=0,0,IF(P17=1,1,IF(AND(P17=2,R17=1),2,3))))</f>
        <v>3</v>
      </c>
      <c r="AX17" s="50"/>
      <c r="AY17" s="50"/>
      <c r="AZ17" s="50">
        <f t="shared" ref="AZ17" si="143">IF(S17="","",IF(S17=0,0,IF(S17=1,1,IF(AND(S17=2,U17=1),2,3))))</f>
        <v>0</v>
      </c>
      <c r="BA17" s="50"/>
      <c r="BB17" s="50"/>
      <c r="BC17" s="50" t="str">
        <f t="shared" ref="BC17" si="144">IF(V17="","",IF(V17=0,0,IF(V17=1,1,IF(AND(V17=2,X17=1),2,3))))</f>
        <v/>
      </c>
      <c r="BD17" s="50"/>
      <c r="BE17" s="50"/>
      <c r="BF17" s="50">
        <f t="shared" ref="BF17" si="145">IF(Y17="","",IF(Y17=0,0,IF(Y17=1,1,IF(AND(Y17=2,AA17=1),2,3))))</f>
        <v>0</v>
      </c>
      <c r="BG17" s="50"/>
      <c r="BH17" s="50"/>
      <c r="BI17" s="50">
        <f t="shared" ref="BI17" si="146">IF(AB17="","",IF(AB17=0,0,IF(AB17=1,1,IF(AND(AB17=2,AD17=1),2,3))))</f>
        <v>0</v>
      </c>
      <c r="BJ17" s="50"/>
      <c r="BK17" s="50"/>
      <c r="BL17" s="50">
        <f t="shared" ref="BL17" si="147">IF(AE17="","",IF(AE17=0,0,IF(AE17=1,1,IF(AND(AE17=2,AG17=1),2,3))))</f>
        <v>1</v>
      </c>
      <c r="BM17" s="138">
        <f t="shared" ref="BM17" si="148">SUM(AL17:BL18)</f>
        <v>13</v>
      </c>
      <c r="BN17" s="140">
        <v>4</v>
      </c>
    </row>
    <row r="18" spans="2:66" s="31" customFormat="1" ht="20.25" customHeight="1" x14ac:dyDescent="0.2">
      <c r="B18" s="136"/>
      <c r="C18" s="33" t="str">
        <f>+účastníci!C17</f>
        <v>Bindr</v>
      </c>
      <c r="D18" s="123"/>
      <c r="E18" s="123"/>
      <c r="F18" s="124"/>
      <c r="G18" s="117" t="s">
        <v>177</v>
      </c>
      <c r="H18" s="117"/>
      <c r="I18" s="118"/>
      <c r="J18" s="117" t="s">
        <v>196</v>
      </c>
      <c r="K18" s="117"/>
      <c r="L18" s="118"/>
      <c r="M18" s="117" t="s">
        <v>163</v>
      </c>
      <c r="N18" s="117"/>
      <c r="O18" s="118"/>
      <c r="P18" s="117" t="s">
        <v>184</v>
      </c>
      <c r="Q18" s="117"/>
      <c r="R18" s="118"/>
      <c r="S18" s="117" t="s">
        <v>165</v>
      </c>
      <c r="T18" s="117"/>
      <c r="U18" s="118"/>
      <c r="V18" s="121"/>
      <c r="W18" s="121"/>
      <c r="X18" s="122"/>
      <c r="Y18" s="117" t="s">
        <v>174</v>
      </c>
      <c r="Z18" s="117"/>
      <c r="AA18" s="118"/>
      <c r="AB18" s="117" t="s">
        <v>169</v>
      </c>
      <c r="AC18" s="117"/>
      <c r="AD18" s="118"/>
      <c r="AE18" s="117" t="s">
        <v>203</v>
      </c>
      <c r="AF18" s="117"/>
      <c r="AG18" s="118"/>
      <c r="AH18" s="134"/>
      <c r="AI18" s="126"/>
      <c r="AJ18" s="126"/>
      <c r="AK18" s="126"/>
      <c r="AL18" s="47"/>
      <c r="AM18" s="99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139"/>
      <c r="BN18" s="141"/>
    </row>
    <row r="19" spans="2:66" s="31" customFormat="1" ht="20.25" customHeight="1" x14ac:dyDescent="0.2">
      <c r="B19" s="135">
        <f t="shared" ref="B19" si="149">+B17+1</f>
        <v>8</v>
      </c>
      <c r="C19" s="34" t="str">
        <f>+účastníci!C18</f>
        <v>Rázek</v>
      </c>
      <c r="D19" s="68"/>
      <c r="E19" s="69" t="str">
        <f t="shared" ref="E19" si="150">IF(D19="",""," - ")</f>
        <v/>
      </c>
      <c r="F19" s="70"/>
      <c r="G19" s="40">
        <v>2</v>
      </c>
      <c r="H19" s="41" t="str">
        <f t="shared" ref="H19" si="151">IF(G19="",""," - ")</f>
        <v xml:space="preserve"> - </v>
      </c>
      <c r="I19" s="42">
        <v>0</v>
      </c>
      <c r="J19" s="40">
        <v>2</v>
      </c>
      <c r="K19" s="41" t="str">
        <f t="shared" ref="K19" si="152">IF(J19="",""," - ")</f>
        <v xml:space="preserve"> - </v>
      </c>
      <c r="L19" s="42">
        <v>0</v>
      </c>
      <c r="M19" s="40">
        <v>2</v>
      </c>
      <c r="N19" s="41" t="str">
        <f t="shared" ref="N19" si="153">IF(M19="",""," - ")</f>
        <v xml:space="preserve"> - </v>
      </c>
      <c r="O19" s="42">
        <v>0</v>
      </c>
      <c r="P19" s="40">
        <v>2</v>
      </c>
      <c r="Q19" s="41" t="str">
        <f t="shared" ref="Q19" si="154">IF(P19="",""," - ")</f>
        <v xml:space="preserve"> - </v>
      </c>
      <c r="R19" s="42">
        <v>0</v>
      </c>
      <c r="S19" s="40">
        <v>1</v>
      </c>
      <c r="T19" s="41" t="str">
        <f t="shared" ref="T19" si="155">IF(S19="",""," - ")</f>
        <v xml:space="preserve"> - </v>
      </c>
      <c r="U19" s="42">
        <v>2</v>
      </c>
      <c r="V19" s="40">
        <v>2</v>
      </c>
      <c r="W19" s="41" t="str">
        <f t="shared" ref="W19" si="156">IF(V19="",""," - ")</f>
        <v xml:space="preserve"> - </v>
      </c>
      <c r="X19" s="42">
        <v>0</v>
      </c>
      <c r="Y19" s="119"/>
      <c r="Z19" s="119"/>
      <c r="AA19" s="120"/>
      <c r="AB19" s="40">
        <v>0</v>
      </c>
      <c r="AC19" s="41" t="str">
        <f t="shared" ref="AC19" si="157">IF(AB19="",""," - ")</f>
        <v xml:space="preserve"> - </v>
      </c>
      <c r="AD19" s="42">
        <v>2</v>
      </c>
      <c r="AE19" s="40">
        <v>1</v>
      </c>
      <c r="AF19" s="41" t="str">
        <f t="shared" ref="AF19" si="158">IF(AE19="",""," - ")</f>
        <v xml:space="preserve"> - </v>
      </c>
      <c r="AG19" s="42">
        <v>2</v>
      </c>
      <c r="AH19" s="137">
        <f t="shared" ref="AH19" si="159">D19+G19+J19+M19+P19+S19+V19+Y19+AB19+AE19</f>
        <v>12</v>
      </c>
      <c r="AI19" s="125">
        <f t="shared" ref="AI19" si="160">F19+I19+L19+O19+R19+U19+X19+AA19+AD19+AG19</f>
        <v>6</v>
      </c>
      <c r="AJ19" s="125"/>
      <c r="AK19" s="125"/>
      <c r="AL19" s="49"/>
      <c r="AM19" s="98"/>
      <c r="AN19" s="50">
        <f t="shared" ref="AN19" si="161">IF(G19="","",IF(G19=0,0,IF(G19=1,1,IF(AND(G19=2,I19=1),2,3))))</f>
        <v>3</v>
      </c>
      <c r="AO19" s="50"/>
      <c r="AP19" s="50"/>
      <c r="AQ19" s="50">
        <f t="shared" ref="AQ19" si="162">IF(J19="","",IF(J19=0,0,IF(J19=1,1,IF(AND(J19=2,L19=1),2,3))))</f>
        <v>3</v>
      </c>
      <c r="AR19" s="50"/>
      <c r="AS19" s="50"/>
      <c r="AT19" s="50">
        <f t="shared" ref="AT19" si="163">IF(M19="","",IF(M19=0,0,IF(M19=1,1,IF(AND(M19=2,O19=1),2,3))))</f>
        <v>3</v>
      </c>
      <c r="AU19" s="50"/>
      <c r="AV19" s="50"/>
      <c r="AW19" s="50">
        <f t="shared" ref="AW19" si="164">IF(P19="","",IF(P19=0,0,IF(P19=1,1,IF(AND(P19=2,R19=1),2,3))))</f>
        <v>3</v>
      </c>
      <c r="AX19" s="50"/>
      <c r="AY19" s="50"/>
      <c r="AZ19" s="50">
        <f t="shared" ref="AZ19" si="165">IF(S19="","",IF(S19=0,0,IF(S19=1,1,IF(AND(S19=2,U19=1),2,3))))</f>
        <v>1</v>
      </c>
      <c r="BA19" s="50"/>
      <c r="BB19" s="50"/>
      <c r="BC19" s="50">
        <f t="shared" ref="BC19" si="166">IF(V19="","",IF(V19=0,0,IF(V19=1,1,IF(AND(V19=2,X19=1),2,3))))</f>
        <v>3</v>
      </c>
      <c r="BD19" s="50"/>
      <c r="BE19" s="50"/>
      <c r="BF19" s="50" t="str">
        <f t="shared" ref="BF19" si="167">IF(Y19="","",IF(Y19=0,0,IF(Y19=1,1,IF(AND(Y19=2,AA19=1),2,3))))</f>
        <v/>
      </c>
      <c r="BG19" s="50"/>
      <c r="BH19" s="50"/>
      <c r="BI19" s="50">
        <f t="shared" ref="BI19" si="168">IF(AB19="","",IF(AB19=0,0,IF(AB19=1,1,IF(AND(AB19=2,AD19=1),2,3))))</f>
        <v>0</v>
      </c>
      <c r="BJ19" s="50"/>
      <c r="BK19" s="50"/>
      <c r="BL19" s="50">
        <f t="shared" ref="BL19" si="169">IF(AE19="","",IF(AE19=0,0,IF(AE19=1,1,IF(AND(AE19=2,AG19=1),2,3))))</f>
        <v>1</v>
      </c>
      <c r="BM19" s="138">
        <f t="shared" ref="BM19" si="170">SUM(AL19:BL20)</f>
        <v>17</v>
      </c>
      <c r="BN19" s="142">
        <v>3</v>
      </c>
    </row>
    <row r="20" spans="2:66" s="31" customFormat="1" ht="20.25" customHeight="1" x14ac:dyDescent="0.2">
      <c r="B20" s="136"/>
      <c r="C20" s="33" t="str">
        <f>+účastníci!C19</f>
        <v>Balin</v>
      </c>
      <c r="D20" s="123"/>
      <c r="E20" s="123"/>
      <c r="F20" s="124"/>
      <c r="G20" s="117" t="s">
        <v>151</v>
      </c>
      <c r="H20" s="117"/>
      <c r="I20" s="118"/>
      <c r="J20" s="117" t="s">
        <v>147</v>
      </c>
      <c r="K20" s="117"/>
      <c r="L20" s="118"/>
      <c r="M20" s="117" t="s">
        <v>154</v>
      </c>
      <c r="N20" s="117"/>
      <c r="O20" s="118"/>
      <c r="P20" s="117" t="s">
        <v>160</v>
      </c>
      <c r="Q20" s="117"/>
      <c r="R20" s="118"/>
      <c r="S20" s="117" t="s">
        <v>201</v>
      </c>
      <c r="T20" s="117"/>
      <c r="U20" s="118"/>
      <c r="V20" s="117" t="s">
        <v>173</v>
      </c>
      <c r="W20" s="117"/>
      <c r="X20" s="118"/>
      <c r="Y20" s="121"/>
      <c r="Z20" s="121"/>
      <c r="AA20" s="122"/>
      <c r="AB20" s="117" t="s">
        <v>191</v>
      </c>
      <c r="AC20" s="117"/>
      <c r="AD20" s="118"/>
      <c r="AE20" s="117" t="s">
        <v>156</v>
      </c>
      <c r="AF20" s="117"/>
      <c r="AG20" s="118"/>
      <c r="AH20" s="134"/>
      <c r="AI20" s="126"/>
      <c r="AJ20" s="126"/>
      <c r="AK20" s="126"/>
      <c r="AL20" s="47"/>
      <c r="AM20" s="99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139"/>
      <c r="BN20" s="143"/>
    </row>
    <row r="21" spans="2:66" s="31" customFormat="1" ht="20.25" customHeight="1" x14ac:dyDescent="0.2">
      <c r="B21" s="135">
        <f t="shared" ref="B21:B23" si="171">+B19+1</f>
        <v>9</v>
      </c>
      <c r="C21" s="34" t="str">
        <f>+účastníci!C20</f>
        <v>Rott</v>
      </c>
      <c r="D21" s="68"/>
      <c r="E21" s="69" t="str">
        <f t="shared" ref="E21" si="172">IF(D21="",""," - ")</f>
        <v/>
      </c>
      <c r="F21" s="70"/>
      <c r="G21" s="40">
        <v>2</v>
      </c>
      <c r="H21" s="41" t="str">
        <f t="shared" ref="H21" si="173">IF(G21="",""," - ")</f>
        <v xml:space="preserve"> - </v>
      </c>
      <c r="I21" s="42">
        <v>0</v>
      </c>
      <c r="J21" s="40">
        <v>2</v>
      </c>
      <c r="K21" s="41" t="str">
        <f t="shared" ref="K21" si="174">IF(J21="",""," - ")</f>
        <v xml:space="preserve"> - </v>
      </c>
      <c r="L21" s="42">
        <v>0</v>
      </c>
      <c r="M21" s="40">
        <v>2</v>
      </c>
      <c r="N21" s="41" t="str">
        <f t="shared" ref="N21" si="175">IF(M21="",""," - ")</f>
        <v xml:space="preserve"> - </v>
      </c>
      <c r="O21" s="42">
        <v>0</v>
      </c>
      <c r="P21" s="40">
        <v>2</v>
      </c>
      <c r="Q21" s="41" t="str">
        <f t="shared" ref="Q21" si="176">IF(P21="",""," - ")</f>
        <v xml:space="preserve"> - </v>
      </c>
      <c r="R21" s="42">
        <v>0</v>
      </c>
      <c r="S21" s="40">
        <v>2</v>
      </c>
      <c r="T21" s="41" t="str">
        <f t="shared" ref="T21" si="177">IF(S21="",""," - ")</f>
        <v xml:space="preserve"> - </v>
      </c>
      <c r="U21" s="42">
        <v>0</v>
      </c>
      <c r="V21" s="40">
        <v>2</v>
      </c>
      <c r="W21" s="41" t="str">
        <f t="shared" ref="W21" si="178">IF(V21="",""," - ")</f>
        <v xml:space="preserve"> - </v>
      </c>
      <c r="X21" s="42">
        <v>0</v>
      </c>
      <c r="Y21" s="40">
        <v>2</v>
      </c>
      <c r="Z21" s="41" t="str">
        <f t="shared" ref="Z21" si="179">IF(Y21="",""," - ")</f>
        <v xml:space="preserve"> - </v>
      </c>
      <c r="AA21" s="42">
        <v>0</v>
      </c>
      <c r="AB21" s="119"/>
      <c r="AC21" s="119"/>
      <c r="AD21" s="120"/>
      <c r="AE21" s="40">
        <v>2</v>
      </c>
      <c r="AF21" s="41" t="str">
        <f t="shared" ref="AF21" si="180">IF(AE21="",""," - ")</f>
        <v xml:space="preserve"> - </v>
      </c>
      <c r="AG21" s="42">
        <v>0</v>
      </c>
      <c r="AH21" s="137">
        <f t="shared" ref="AH21" si="181">D21+G21+J21+M21+P21+S21+V21+Y21+AB21+AE21</f>
        <v>16</v>
      </c>
      <c r="AI21" s="125">
        <f t="shared" ref="AI21" si="182">F21+I21+L21+O21+R21+U21+X21+AA21+AD21+AG21</f>
        <v>0</v>
      </c>
      <c r="AJ21" s="125"/>
      <c r="AK21" s="125"/>
      <c r="AL21" s="49"/>
      <c r="AM21" s="98"/>
      <c r="AN21" s="50">
        <f t="shared" ref="AN21" si="183">IF(G21="","",IF(G21=0,0,IF(G21=1,1,IF(AND(G21=2,I21=1),2,3))))</f>
        <v>3</v>
      </c>
      <c r="AO21" s="50"/>
      <c r="AP21" s="50"/>
      <c r="AQ21" s="50">
        <f t="shared" ref="AQ21" si="184">IF(J21="","",IF(J21=0,0,IF(J21=1,1,IF(AND(J21=2,L21=1),2,3))))</f>
        <v>3</v>
      </c>
      <c r="AR21" s="50"/>
      <c r="AS21" s="50"/>
      <c r="AT21" s="50">
        <f t="shared" ref="AT21" si="185">IF(M21="","",IF(M21=0,0,IF(M21=1,1,IF(AND(M21=2,O21=1),2,3))))</f>
        <v>3</v>
      </c>
      <c r="AU21" s="50"/>
      <c r="AV21" s="50"/>
      <c r="AW21" s="50">
        <f t="shared" ref="AW21" si="186">IF(P21="","",IF(P21=0,0,IF(P21=1,1,IF(AND(P21=2,R21=1),2,3))))</f>
        <v>3</v>
      </c>
      <c r="AX21" s="50"/>
      <c r="AY21" s="50"/>
      <c r="AZ21" s="50">
        <f t="shared" ref="AZ21" si="187">IF(S21="","",IF(S21=0,0,IF(S21=1,1,IF(AND(S21=2,U21=1),2,3))))</f>
        <v>3</v>
      </c>
      <c r="BA21" s="50"/>
      <c r="BB21" s="50"/>
      <c r="BC21" s="50">
        <f t="shared" ref="BC21" si="188">IF(V21="","",IF(V21=0,0,IF(V21=1,1,IF(AND(V21=2,X21=1),2,3))))</f>
        <v>3</v>
      </c>
      <c r="BD21" s="50"/>
      <c r="BE21" s="50"/>
      <c r="BF21" s="50">
        <f t="shared" ref="BF21" si="189">IF(Y21="","",IF(Y21=0,0,IF(Y21=1,1,IF(AND(Y21=2,AA21=1),2,3))))</f>
        <v>3</v>
      </c>
      <c r="BG21" s="50"/>
      <c r="BH21" s="50"/>
      <c r="BI21" s="50" t="str">
        <f t="shared" ref="BI21" si="190">IF(AB21="","",IF(AB21=0,0,IF(AB21=1,1,IF(AND(AB21=2,AD21=1),2,3))))</f>
        <v/>
      </c>
      <c r="BJ21" s="50"/>
      <c r="BK21" s="50"/>
      <c r="BL21" s="50">
        <f t="shared" ref="BL21" si="191">IF(AE21="","",IF(AE21=0,0,IF(AE21=1,1,IF(AND(AE21=2,AG21=1),2,3))))</f>
        <v>3</v>
      </c>
      <c r="BM21" s="138">
        <f t="shared" ref="BM21" si="192">SUM(AL21:BL22)</f>
        <v>24</v>
      </c>
      <c r="BN21" s="144">
        <v>1</v>
      </c>
    </row>
    <row r="22" spans="2:66" s="31" customFormat="1" ht="20.25" customHeight="1" x14ac:dyDescent="0.2">
      <c r="B22" s="136"/>
      <c r="C22" s="33" t="str">
        <f>+účastníci!C21</f>
        <v>Majer</v>
      </c>
      <c r="D22" s="123"/>
      <c r="E22" s="123"/>
      <c r="F22" s="124"/>
      <c r="G22" s="117" t="s">
        <v>159</v>
      </c>
      <c r="H22" s="117"/>
      <c r="I22" s="118"/>
      <c r="J22" s="117" t="s">
        <v>154</v>
      </c>
      <c r="K22" s="117"/>
      <c r="L22" s="118"/>
      <c r="M22" s="117" t="s">
        <v>154</v>
      </c>
      <c r="N22" s="117"/>
      <c r="O22" s="118"/>
      <c r="P22" s="117" t="s">
        <v>180</v>
      </c>
      <c r="Q22" s="117"/>
      <c r="R22" s="118"/>
      <c r="S22" s="117" t="s">
        <v>182</v>
      </c>
      <c r="T22" s="117"/>
      <c r="U22" s="118"/>
      <c r="V22" s="117" t="s">
        <v>168</v>
      </c>
      <c r="W22" s="117"/>
      <c r="X22" s="118"/>
      <c r="Y22" s="117" t="s">
        <v>190</v>
      </c>
      <c r="Z22" s="117"/>
      <c r="AA22" s="118"/>
      <c r="AB22" s="121"/>
      <c r="AC22" s="121"/>
      <c r="AD22" s="122"/>
      <c r="AE22" s="117" t="s">
        <v>194</v>
      </c>
      <c r="AF22" s="117"/>
      <c r="AG22" s="118"/>
      <c r="AH22" s="134"/>
      <c r="AI22" s="126"/>
      <c r="AJ22" s="126"/>
      <c r="AK22" s="126"/>
      <c r="AL22" s="47"/>
      <c r="AM22" s="99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139"/>
      <c r="BN22" s="145"/>
    </row>
    <row r="23" spans="2:66" s="31" customFormat="1" ht="20.25" customHeight="1" x14ac:dyDescent="0.2">
      <c r="B23" s="135">
        <f t="shared" si="171"/>
        <v>10</v>
      </c>
      <c r="C23" s="34" t="str">
        <f>+účastníci!C22</f>
        <v>Jón</v>
      </c>
      <c r="D23" s="68"/>
      <c r="E23" s="69" t="str">
        <f t="shared" ref="E23" si="193">IF(D23="",""," - ")</f>
        <v/>
      </c>
      <c r="F23" s="70"/>
      <c r="G23" s="40">
        <v>2</v>
      </c>
      <c r="H23" s="41" t="str">
        <f t="shared" ref="H23" si="194">IF(G23="",""," - ")</f>
        <v xml:space="preserve"> - </v>
      </c>
      <c r="I23" s="42">
        <v>0</v>
      </c>
      <c r="J23" s="40">
        <v>2</v>
      </c>
      <c r="K23" s="41" t="str">
        <f t="shared" ref="K23" si="195">IF(J23="",""," - ")</f>
        <v xml:space="preserve"> - </v>
      </c>
      <c r="L23" s="42">
        <v>1</v>
      </c>
      <c r="M23" s="40">
        <v>1</v>
      </c>
      <c r="N23" s="41" t="str">
        <f t="shared" ref="N23" si="196">IF(M23="",""," - ")</f>
        <v xml:space="preserve"> - </v>
      </c>
      <c r="O23" s="42">
        <v>1</v>
      </c>
      <c r="P23" s="40">
        <v>1</v>
      </c>
      <c r="Q23" s="41" t="str">
        <f t="shared" ref="Q23" si="197">IF(P23="",""," - ")</f>
        <v xml:space="preserve"> - </v>
      </c>
      <c r="R23" s="42">
        <v>1</v>
      </c>
      <c r="S23" s="40">
        <v>0</v>
      </c>
      <c r="T23" s="41" t="str">
        <f t="shared" ref="T23" si="198">IF(S23="",""," - ")</f>
        <v xml:space="preserve"> - </v>
      </c>
      <c r="U23" s="42">
        <v>2</v>
      </c>
      <c r="V23" s="40">
        <v>2</v>
      </c>
      <c r="W23" s="41" t="str">
        <f t="shared" ref="W23" si="199">IF(V23="",""," - ")</f>
        <v xml:space="preserve"> - </v>
      </c>
      <c r="X23" s="42">
        <v>1</v>
      </c>
      <c r="Y23" s="40">
        <v>2</v>
      </c>
      <c r="Z23" s="41" t="str">
        <f t="shared" ref="Z23" si="200">IF(Y23="",""," - ")</f>
        <v xml:space="preserve"> - </v>
      </c>
      <c r="AA23" s="42">
        <v>1</v>
      </c>
      <c r="AB23" s="40">
        <v>0</v>
      </c>
      <c r="AC23" s="41" t="str">
        <f t="shared" ref="AC23" si="201">IF(AB23="",""," - ")</f>
        <v xml:space="preserve"> - </v>
      </c>
      <c r="AD23" s="42">
        <v>2</v>
      </c>
      <c r="AE23" s="119"/>
      <c r="AF23" s="119"/>
      <c r="AG23" s="120"/>
      <c r="AH23" s="137">
        <f t="shared" ref="AH23" si="202">D23+G23+J23+M23+P23+S23+V23+Y23+AB23+AE23</f>
        <v>10</v>
      </c>
      <c r="AI23" s="125">
        <f t="shared" ref="AI23" si="203">F23+I23+L23+O23+R23+U23+X23+AA23+AD23+AG23</f>
        <v>9</v>
      </c>
      <c r="AJ23" s="125"/>
      <c r="AK23" s="125"/>
      <c r="AL23" s="49"/>
      <c r="AM23" s="98"/>
      <c r="AN23" s="50">
        <f>IF(G23="","",IF(G23=0,0,IF(G23=1,1,IF(AND(G23=2,I23=1),2,3))))</f>
        <v>3</v>
      </c>
      <c r="AO23" s="50"/>
      <c r="AP23" s="50"/>
      <c r="AQ23" s="50">
        <f t="shared" ref="AQ23" si="204">IF(J23="","",IF(J23=0,0,IF(J23=1,1,IF(AND(J23=2,L23=1),2,3))))</f>
        <v>2</v>
      </c>
      <c r="AR23" s="50"/>
      <c r="AS23" s="50"/>
      <c r="AT23" s="50">
        <f t="shared" ref="AT23" si="205">IF(M23="","",IF(M23=0,0,IF(M23=1,1,IF(AND(M23=2,O23=1),2,3))))</f>
        <v>1</v>
      </c>
      <c r="AU23" s="50"/>
      <c r="AV23" s="50"/>
      <c r="AW23" s="50">
        <f t="shared" ref="AW23" si="206">IF(P23="","",IF(P23=0,0,IF(P23=1,1,IF(AND(P23=2,R23=1),2,3))))</f>
        <v>1</v>
      </c>
      <c r="AX23" s="50"/>
      <c r="AY23" s="50"/>
      <c r="AZ23" s="50">
        <f t="shared" ref="AZ23" si="207">IF(S23="","",IF(S23=0,0,IF(S23=1,1,IF(AND(S23=2,U23=1),2,3))))</f>
        <v>0</v>
      </c>
      <c r="BA23" s="50"/>
      <c r="BB23" s="50"/>
      <c r="BC23" s="50">
        <f t="shared" ref="BC23" si="208">IF(V23="","",IF(V23=0,0,IF(V23=1,1,IF(AND(V23=2,X23=1),2,3))))</f>
        <v>2</v>
      </c>
      <c r="BD23" s="50"/>
      <c r="BE23" s="50"/>
      <c r="BF23" s="50">
        <f t="shared" ref="BF23" si="209">IF(Y23="","",IF(Y23=0,0,IF(Y23=1,1,IF(AND(Y23=2,AA23=1),2,3))))</f>
        <v>2</v>
      </c>
      <c r="BG23" s="50"/>
      <c r="BH23" s="50"/>
      <c r="BI23" s="50">
        <f t="shared" ref="BI23" si="210">IF(AB23="","",IF(AB23=0,0,IF(AB23=1,1,IF(AND(AB23=2,AD23=1),2,3))))</f>
        <v>0</v>
      </c>
      <c r="BJ23" s="50"/>
      <c r="BK23" s="50"/>
      <c r="BL23" s="50" t="str">
        <f t="shared" ref="BL23" si="211">IF(AE23="","",IF(AE23=0,0,IF(AE23=1,1,IF(AND(AE23=2,AG23=1),2,3))))</f>
        <v/>
      </c>
      <c r="BM23" s="138">
        <f>SUM(AL23:BL24)</f>
        <v>11</v>
      </c>
      <c r="BN23" s="140">
        <v>5</v>
      </c>
    </row>
    <row r="24" spans="2:66" s="31" customFormat="1" ht="20.25" customHeight="1" thickBot="1" x14ac:dyDescent="0.25">
      <c r="B24" s="163"/>
      <c r="C24" s="39" t="str">
        <f>+účastníci!C23</f>
        <v>Naxera</v>
      </c>
      <c r="D24" s="184"/>
      <c r="E24" s="184"/>
      <c r="F24" s="185"/>
      <c r="G24" s="115" t="s">
        <v>159</v>
      </c>
      <c r="H24" s="115"/>
      <c r="I24" s="116"/>
      <c r="J24" s="115" t="s">
        <v>171</v>
      </c>
      <c r="K24" s="115"/>
      <c r="L24" s="116"/>
      <c r="M24" s="115"/>
      <c r="N24" s="115"/>
      <c r="O24" s="116"/>
      <c r="P24" s="115"/>
      <c r="Q24" s="115"/>
      <c r="R24" s="116"/>
      <c r="S24" s="115" t="s">
        <v>175</v>
      </c>
      <c r="T24" s="115"/>
      <c r="U24" s="116"/>
      <c r="V24" s="115" t="s">
        <v>202</v>
      </c>
      <c r="W24" s="115"/>
      <c r="X24" s="116"/>
      <c r="Y24" s="115" t="s">
        <v>157</v>
      </c>
      <c r="Z24" s="115"/>
      <c r="AA24" s="116"/>
      <c r="AB24" s="115" t="s">
        <v>195</v>
      </c>
      <c r="AC24" s="115"/>
      <c r="AD24" s="116"/>
      <c r="AE24" s="188"/>
      <c r="AF24" s="188"/>
      <c r="AG24" s="189"/>
      <c r="AH24" s="186"/>
      <c r="AI24" s="187"/>
      <c r="AJ24" s="187"/>
      <c r="AK24" s="187"/>
      <c r="AL24" s="51"/>
      <c r="AM24" s="100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171"/>
      <c r="BN24" s="172"/>
    </row>
    <row r="26" spans="2:66" x14ac:dyDescent="0.2">
      <c r="C26" t="s">
        <v>31</v>
      </c>
      <c r="D26" s="114">
        <f>COUNT(AN7:BL24)/2</f>
        <v>36</v>
      </c>
      <c r="E26" s="114"/>
    </row>
    <row r="27" spans="2:66" x14ac:dyDescent="0.2">
      <c r="C27" t="s">
        <v>32</v>
      </c>
      <c r="D27" s="114">
        <f>9*(9-1)/2-D26</f>
        <v>0</v>
      </c>
      <c r="E27" s="114"/>
    </row>
    <row r="29" spans="2:66" x14ac:dyDescent="0.2">
      <c r="C29" t="s">
        <v>155</v>
      </c>
      <c r="D29" s="114">
        <f ca="1">IF(TODAY()&gt;zápasy!D12,D26+D27,ROUND((9*(9-1)/2)/(zápasy!D12-zápasy!C4)*(TODAY()-zápasy!C4),0))</f>
        <v>36</v>
      </c>
      <c r="E29" s="114"/>
    </row>
    <row r="30" spans="2:66" ht="18" x14ac:dyDescent="0.25">
      <c r="B30" t="s">
        <v>179</v>
      </c>
      <c r="D30" s="183">
        <f ca="1">IF(TODAY()&gt;zápasy!D12,-1*výsledky!D27,(D26-D29))</f>
        <v>0</v>
      </c>
      <c r="E30" s="183"/>
    </row>
  </sheetData>
  <mergeCells count="199">
    <mergeCell ref="D30:E30"/>
    <mergeCell ref="D24:F24"/>
    <mergeCell ref="AH13:AH14"/>
    <mergeCell ref="AI13:AI14"/>
    <mergeCell ref="AJ13:AJ14"/>
    <mergeCell ref="AK13:AK14"/>
    <mergeCell ref="AH23:AH24"/>
    <mergeCell ref="AI23:AI24"/>
    <mergeCell ref="AJ23:AJ24"/>
    <mergeCell ref="AK23:AK24"/>
    <mergeCell ref="M24:O24"/>
    <mergeCell ref="P24:R24"/>
    <mergeCell ref="AE23:AG24"/>
    <mergeCell ref="G24:I24"/>
    <mergeCell ref="J24:L24"/>
    <mergeCell ref="J14:L14"/>
    <mergeCell ref="AE14:AG14"/>
    <mergeCell ref="M14:O14"/>
    <mergeCell ref="P13:R14"/>
    <mergeCell ref="D16:F16"/>
    <mergeCell ref="G16:I16"/>
    <mergeCell ref="J16:L16"/>
    <mergeCell ref="M16:O16"/>
    <mergeCell ref="AE16:AG16"/>
    <mergeCell ref="BN23:BN24"/>
    <mergeCell ref="AH11:AH12"/>
    <mergeCell ref="BN5:BN6"/>
    <mergeCell ref="BM5:BM6"/>
    <mergeCell ref="AK5:AK6"/>
    <mergeCell ref="AJ5:AJ6"/>
    <mergeCell ref="AI5:AI6"/>
    <mergeCell ref="AH5:AH6"/>
    <mergeCell ref="BN7:BN8"/>
    <mergeCell ref="BM7:BM8"/>
    <mergeCell ref="AK7:AK8"/>
    <mergeCell ref="AI11:AI12"/>
    <mergeCell ref="AJ11:AJ12"/>
    <mergeCell ref="AK11:AK12"/>
    <mergeCell ref="BM11:BM12"/>
    <mergeCell ref="BN13:BN14"/>
    <mergeCell ref="AK9:AK10"/>
    <mergeCell ref="BM9:BM10"/>
    <mergeCell ref="BN9:BN10"/>
    <mergeCell ref="BN11:BN12"/>
    <mergeCell ref="BM13:BM14"/>
    <mergeCell ref="BM15:BM16"/>
    <mergeCell ref="AI9:AI10"/>
    <mergeCell ref="AJ9:AJ10"/>
    <mergeCell ref="BM23:BM24"/>
    <mergeCell ref="AB8:AD8"/>
    <mergeCell ref="Y10:AA10"/>
    <mergeCell ref="AB10:AD10"/>
    <mergeCell ref="S12:U12"/>
    <mergeCell ref="V12:X12"/>
    <mergeCell ref="Y12:AA12"/>
    <mergeCell ref="AB12:AD12"/>
    <mergeCell ref="BM21:BM22"/>
    <mergeCell ref="AE22:AG22"/>
    <mergeCell ref="AB21:AD22"/>
    <mergeCell ref="S22:U22"/>
    <mergeCell ref="V22:X22"/>
    <mergeCell ref="Y22:AA22"/>
    <mergeCell ref="AK17:AK18"/>
    <mergeCell ref="M11:O12"/>
    <mergeCell ref="AH9:AH10"/>
    <mergeCell ref="B23:B24"/>
    <mergeCell ref="B3:C4"/>
    <mergeCell ref="M10:O10"/>
    <mergeCell ref="P6:R6"/>
    <mergeCell ref="G7:I8"/>
    <mergeCell ref="D4:F4"/>
    <mergeCell ref="G4:I4"/>
    <mergeCell ref="J4:L4"/>
    <mergeCell ref="M4:O4"/>
    <mergeCell ref="D8:F8"/>
    <mergeCell ref="G6:I6"/>
    <mergeCell ref="J6:L6"/>
    <mergeCell ref="J8:L8"/>
    <mergeCell ref="M6:O6"/>
    <mergeCell ref="M8:O8"/>
    <mergeCell ref="J12:L12"/>
    <mergeCell ref="B13:B14"/>
    <mergeCell ref="G12:I12"/>
    <mergeCell ref="G14:I14"/>
    <mergeCell ref="D12:F12"/>
    <mergeCell ref="D10:F10"/>
    <mergeCell ref="D14:F14"/>
    <mergeCell ref="G10:I10"/>
    <mergeCell ref="J9:L10"/>
    <mergeCell ref="D3:F3"/>
    <mergeCell ref="G3:I3"/>
    <mergeCell ref="J3:L3"/>
    <mergeCell ref="AH3:AI3"/>
    <mergeCell ref="P4:R4"/>
    <mergeCell ref="M3:O3"/>
    <mergeCell ref="P3:R3"/>
    <mergeCell ref="AE3:AG3"/>
    <mergeCell ref="D5:F6"/>
    <mergeCell ref="AE6:AG6"/>
    <mergeCell ref="AE4:AG4"/>
    <mergeCell ref="AB3:AD3"/>
    <mergeCell ref="AB4:AD4"/>
    <mergeCell ref="AB6:AD6"/>
    <mergeCell ref="S3:U3"/>
    <mergeCell ref="V3:X3"/>
    <mergeCell ref="Y3:AA3"/>
    <mergeCell ref="S4:U4"/>
    <mergeCell ref="V4:X4"/>
    <mergeCell ref="Y4:AA4"/>
    <mergeCell ref="S6:U6"/>
    <mergeCell ref="V6:X6"/>
    <mergeCell ref="BN21:BN22"/>
    <mergeCell ref="D22:F22"/>
    <mergeCell ref="G22:I22"/>
    <mergeCell ref="B5:B6"/>
    <mergeCell ref="B7:B8"/>
    <mergeCell ref="B9:B10"/>
    <mergeCell ref="B15:B16"/>
    <mergeCell ref="AH15:AH16"/>
    <mergeCell ref="AI15:AI16"/>
    <mergeCell ref="AJ15:AJ16"/>
    <mergeCell ref="M18:O18"/>
    <mergeCell ref="AE18:AG18"/>
    <mergeCell ref="V17:X18"/>
    <mergeCell ref="P18:R18"/>
    <mergeCell ref="B17:B18"/>
    <mergeCell ref="AH17:AH18"/>
    <mergeCell ref="AI17:AI18"/>
    <mergeCell ref="AJ17:AJ18"/>
    <mergeCell ref="BN15:BN16"/>
    <mergeCell ref="B11:B12"/>
    <mergeCell ref="AE12:AG12"/>
    <mergeCell ref="P8:R8"/>
    <mergeCell ref="P10:R10"/>
    <mergeCell ref="BM19:BM20"/>
    <mergeCell ref="B21:B22"/>
    <mergeCell ref="AH21:AH22"/>
    <mergeCell ref="AI21:AI22"/>
    <mergeCell ref="AJ21:AJ22"/>
    <mergeCell ref="AK19:AK20"/>
    <mergeCell ref="B19:B20"/>
    <mergeCell ref="AK21:AK22"/>
    <mergeCell ref="BM17:BM18"/>
    <mergeCell ref="BN17:BN18"/>
    <mergeCell ref="D18:F18"/>
    <mergeCell ref="G18:I18"/>
    <mergeCell ref="J18:L18"/>
    <mergeCell ref="BN19:BN20"/>
    <mergeCell ref="D20:F20"/>
    <mergeCell ref="G20:I20"/>
    <mergeCell ref="J20:L20"/>
    <mergeCell ref="M20:O20"/>
    <mergeCell ref="AE20:AG20"/>
    <mergeCell ref="Y19:AA20"/>
    <mergeCell ref="P20:R20"/>
    <mergeCell ref="V20:X20"/>
    <mergeCell ref="AH19:AH20"/>
    <mergeCell ref="AI19:AI20"/>
    <mergeCell ref="AJ19:AJ20"/>
    <mergeCell ref="Y6:AA6"/>
    <mergeCell ref="AK15:AK16"/>
    <mergeCell ref="BN3:BN4"/>
    <mergeCell ref="BM3:BM4"/>
    <mergeCell ref="AJ3:AK3"/>
    <mergeCell ref="P12:R12"/>
    <mergeCell ref="AE8:AG8"/>
    <mergeCell ref="AE10:AG10"/>
    <mergeCell ref="AJ7:AJ8"/>
    <mergeCell ref="AI7:AI8"/>
    <mergeCell ref="AH7:AH8"/>
    <mergeCell ref="S8:U8"/>
    <mergeCell ref="V8:X8"/>
    <mergeCell ref="Y8:AA8"/>
    <mergeCell ref="S10:U10"/>
    <mergeCell ref="V10:X10"/>
    <mergeCell ref="P16:R16"/>
    <mergeCell ref="D26:E26"/>
    <mergeCell ref="D27:E27"/>
    <mergeCell ref="D29:E29"/>
    <mergeCell ref="S24:U24"/>
    <mergeCell ref="V24:X24"/>
    <mergeCell ref="Y24:AA24"/>
    <mergeCell ref="AB24:AD24"/>
    <mergeCell ref="S14:U14"/>
    <mergeCell ref="V14:X14"/>
    <mergeCell ref="Y14:AA14"/>
    <mergeCell ref="AB14:AD14"/>
    <mergeCell ref="V16:X16"/>
    <mergeCell ref="Y16:AA16"/>
    <mergeCell ref="AB16:AD16"/>
    <mergeCell ref="Y18:AA18"/>
    <mergeCell ref="AB18:AD18"/>
    <mergeCell ref="AB20:AD20"/>
    <mergeCell ref="S18:U18"/>
    <mergeCell ref="S20:U20"/>
    <mergeCell ref="S15:U16"/>
    <mergeCell ref="J22:L22"/>
    <mergeCell ref="M22:O22"/>
    <mergeCell ref="P22:R22"/>
  </mergeCells>
  <pageMargins left="0.23622047244094491" right="0.23622047244094491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účastníci</vt:lpstr>
      <vt:lpstr>zápasy</vt:lpstr>
      <vt:lpstr>výsledky</vt:lpstr>
    </vt:vector>
  </TitlesOfParts>
  <Company>AGC Europe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Vágner Josef</dc:creator>
  <cp:lastModifiedBy>Jenč Jiří</cp:lastModifiedBy>
  <cp:lastPrinted>2019-11-08T12:34:43Z</cp:lastPrinted>
  <dcterms:created xsi:type="dcterms:W3CDTF">2018-05-03T14:10:02Z</dcterms:created>
  <dcterms:modified xsi:type="dcterms:W3CDTF">2021-11-07T06:19:39Z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591ad2d-c74e-4bcc-a079-aa036b04f981_Enabled">
    <vt:lpwstr>true</vt:lpwstr>
  </property>
  <property fmtid="{D5CDD505-2E9C-101B-9397-08002B2CF9AE}" pid="3" name="MSIP_Label_7591ad2d-c74e-4bcc-a079-aa036b04f981_SetDate">
    <vt:lpwstr>2021-04-29T10:00:22Z</vt:lpwstr>
  </property>
  <property fmtid="{D5CDD505-2E9C-101B-9397-08002B2CF9AE}" pid="4" name="MSIP_Label_7591ad2d-c74e-4bcc-a079-aa036b04f981_Method">
    <vt:lpwstr>Privileged</vt:lpwstr>
  </property>
  <property fmtid="{D5CDD505-2E9C-101B-9397-08002B2CF9AE}" pid="5" name="MSIP_Label_7591ad2d-c74e-4bcc-a079-aa036b04f981_Name">
    <vt:lpwstr>7591ad2d-c74e-4bcc-a079-aa036b04f981</vt:lpwstr>
  </property>
  <property fmtid="{D5CDD505-2E9C-101B-9397-08002B2CF9AE}" pid="6" name="MSIP_Label_7591ad2d-c74e-4bcc-a079-aa036b04f981_SiteId">
    <vt:lpwstr>faa6053b-36c4-4c36-af04-796200c185bf</vt:lpwstr>
  </property>
  <property fmtid="{D5CDD505-2E9C-101B-9397-08002B2CF9AE}" pid="7" name="MSIP_Label_7591ad2d-c74e-4bcc-a079-aa036b04f981_ActionId">
    <vt:lpwstr/>
  </property>
  <property fmtid="{D5CDD505-2E9C-101B-9397-08002B2CF9AE}" pid="8" name="MSIP_Label_7591ad2d-c74e-4bcc-a079-aa036b04f981_ContentBits">
    <vt:lpwstr>0</vt:lpwstr>
  </property>
  <property fmtid="{D5CDD505-2E9C-101B-9397-08002B2CF9AE}" pid="9" name="MSIP_Label_9b500289-1a9c-442f-923d-4f95209608d2_Enabled">
    <vt:lpwstr>true</vt:lpwstr>
  </property>
  <property fmtid="{D5CDD505-2E9C-101B-9397-08002B2CF9AE}" pid="10" name="MSIP_Label_9b500289-1a9c-442f-923d-4f95209608d2_SetDate">
    <vt:lpwstr>2021-09-10T11:40:14Z</vt:lpwstr>
  </property>
  <property fmtid="{D5CDD505-2E9C-101B-9397-08002B2CF9AE}" pid="11" name="MSIP_Label_9b500289-1a9c-442f-923d-4f95209608d2_Method">
    <vt:lpwstr>Privileged</vt:lpwstr>
  </property>
  <property fmtid="{D5CDD505-2E9C-101B-9397-08002B2CF9AE}" pid="12" name="MSIP_Label_9b500289-1a9c-442f-923d-4f95209608d2_Name">
    <vt:lpwstr>GCEP2 - Others</vt:lpwstr>
  </property>
  <property fmtid="{D5CDD505-2E9C-101B-9397-08002B2CF9AE}" pid="13" name="MSIP_Label_9b500289-1a9c-442f-923d-4f95209608d2_SiteId">
    <vt:lpwstr>90c56ca2-d892-45ce-810d-6cf368facdb3</vt:lpwstr>
  </property>
  <property fmtid="{D5CDD505-2E9C-101B-9397-08002B2CF9AE}" pid="14" name="MSIP_Label_9b500289-1a9c-442f-923d-4f95209608d2_ActionId">
    <vt:lpwstr>911d181c-4371-45ce-a8e7-e229d883a90c</vt:lpwstr>
  </property>
  <property fmtid="{D5CDD505-2E9C-101B-9397-08002B2CF9AE}" pid="15" name="MSIP_Label_9b500289-1a9c-442f-923d-4f95209608d2_ContentBits">
    <vt:lpwstr>0</vt:lpwstr>
  </property>
</Properties>
</file>